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hidePivotFieldList="1" autoCompressPictures="0" defaultThemeVersion="124226"/>
  <mc:AlternateContent xmlns:mc="http://schemas.openxmlformats.org/markup-compatibility/2006">
    <mc:Choice Requires="x15">
      <x15ac:absPath xmlns:x15ac="http://schemas.microsoft.com/office/spreadsheetml/2010/11/ac" url="C:\Users\Usuario\Google Drive\2. Maria Angelica\CARPETA MARIA ANGELICA GARCIA PEREZ\CONVOCATORIA PCA 04 DE 2019\"/>
    </mc:Choice>
  </mc:AlternateContent>
  <xr:revisionPtr revIDLastSave="0" documentId="8_{8DFC5328-A5C7-4ED9-B3B0-5158D90A346F}" xr6:coauthVersionLast="43" xr6:coauthVersionMax="43" xr10:uidLastSave="{00000000-0000-0000-0000-000000000000}"/>
  <bookViews>
    <workbookView xWindow="-120" yWindow="-120" windowWidth="20730" windowHeight="11160" tabRatio="702" xr2:uid="{00000000-000D-0000-FFFF-FFFF00000000}"/>
  </bookViews>
  <sheets>
    <sheet name="Casos de uso" sheetId="19" r:id="rId1"/>
    <sheet name="Factores Complejidad Tecnica" sheetId="9" r:id="rId2"/>
    <sheet name="Costo Desarrollo" sheetId="6" r:id="rId3"/>
    <sheet name="Tabla cálculo LOC" sheetId="20" r:id="rId4"/>
  </sheets>
  <definedNames>
    <definedName name="_xlnm._FilterDatabase" localSheetId="0" hidden="1">'Casos de uso'!$A$10:$B$18</definedName>
    <definedName name="_Toc308084624" localSheetId="0">'Casos de uso'!#REF!</definedName>
    <definedName name="OLE_LINK1" localSheetId="2">'Costo Desarrollo'!#REF!</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2" i="6" l="1"/>
  <c r="J28" i="6"/>
  <c r="K28" i="6"/>
  <c r="M28" i="6"/>
  <c r="J29" i="6"/>
  <c r="K29" i="6"/>
  <c r="M29" i="6"/>
  <c r="J30" i="6"/>
  <c r="K30" i="6"/>
  <c r="M30" i="6"/>
  <c r="J31" i="6"/>
  <c r="K31" i="6"/>
  <c r="M31" i="6"/>
  <c r="J32" i="6"/>
  <c r="K32" i="6"/>
  <c r="M32" i="6"/>
  <c r="M33" i="6"/>
  <c r="G6" i="19"/>
  <c r="G7" i="19"/>
  <c r="B29" i="6"/>
  <c r="B33" i="6"/>
  <c r="E17" i="9" a="1"/>
  <c r="E17" i="9"/>
  <c r="B34" i="6"/>
  <c r="B36" i="6"/>
  <c r="G3" i="9"/>
  <c r="G4" i="9"/>
  <c r="G5" i="9"/>
  <c r="G6" i="9"/>
  <c r="G7" i="9"/>
  <c r="G8" i="9"/>
  <c r="G9" i="9"/>
  <c r="G10" i="9"/>
  <c r="G11" i="9"/>
  <c r="G12" i="9"/>
  <c r="G13" i="9"/>
  <c r="G14" i="9"/>
  <c r="G15" i="9"/>
  <c r="G16" i="9"/>
  <c r="G17" i="9"/>
  <c r="F12" i="19"/>
  <c r="H7" i="19"/>
  <c r="F33" i="19"/>
  <c r="F34" i="19"/>
  <c r="F35" i="19"/>
  <c r="F36" i="19"/>
  <c r="F32" i="19"/>
  <c r="F31" i="19"/>
  <c r="F29" i="19"/>
  <c r="F30" i="19"/>
  <c r="E33" i="6"/>
  <c r="J41" i="6"/>
  <c r="K41" i="6"/>
  <c r="M41" i="6"/>
  <c r="J42" i="6"/>
  <c r="K42" i="6"/>
  <c r="M42" i="6"/>
  <c r="J43" i="6"/>
  <c r="K43" i="6"/>
  <c r="J44" i="6"/>
  <c r="K44" i="6"/>
  <c r="M44" i="6"/>
  <c r="J45" i="6"/>
  <c r="K45" i="6"/>
  <c r="M45" i="6"/>
  <c r="E46" i="6"/>
  <c r="N3" i="19"/>
  <c r="N4" i="19"/>
  <c r="N5" i="19"/>
  <c r="N6" i="19"/>
  <c r="N7" i="19"/>
  <c r="B42" i="6"/>
  <c r="B46" i="6"/>
  <c r="A13" i="19"/>
  <c r="A14" i="19"/>
  <c r="A15" i="19"/>
  <c r="A16" i="19"/>
  <c r="A17" i="19"/>
  <c r="A18" i="19"/>
  <c r="F13" i="19"/>
  <c r="F14" i="19"/>
  <c r="F28" i="19"/>
  <c r="F15" i="19"/>
  <c r="F16" i="19"/>
  <c r="F17" i="19"/>
  <c r="F18" i="19"/>
  <c r="F19" i="19"/>
  <c r="F20" i="19"/>
  <c r="F21" i="19"/>
  <c r="F22" i="19"/>
  <c r="F23" i="19"/>
  <c r="F24" i="19"/>
  <c r="F25" i="19"/>
  <c r="F26" i="19"/>
  <c r="F27" i="19"/>
  <c r="B28" i="6"/>
  <c r="B45" i="6"/>
  <c r="B47" i="6"/>
  <c r="K46" i="6"/>
  <c r="M43" i="6"/>
  <c r="M46" i="6"/>
  <c r="K33" i="6"/>
  <c r="O7" i="19"/>
  <c r="B41" i="6"/>
</calcChain>
</file>

<file path=xl/sharedStrings.xml><?xml version="1.0" encoding="utf-8"?>
<sst xmlns="http://schemas.openxmlformats.org/spreadsheetml/2006/main" count="339" uniqueCount="155">
  <si>
    <t>Total</t>
  </si>
  <si>
    <t>PM = A x (Tamaño) ** E</t>
  </si>
  <si>
    <t>Donde:</t>
  </si>
  <si>
    <t>PM= Esfuerzo en meses hombre</t>
  </si>
  <si>
    <t>A= Constante 2.94</t>
  </si>
  <si>
    <t>Entonces COMO EJEMPLO:</t>
  </si>
  <si>
    <t>Casos de Uso = 362</t>
  </si>
  <si>
    <t>PM = 2.94 x (1086 * 53 / 1000) ** 1.15</t>
  </si>
  <si>
    <t>PM = 310.79 meses hombre</t>
  </si>
  <si>
    <t>Costo</t>
  </si>
  <si>
    <t>Meses Pruebas</t>
  </si>
  <si>
    <t>Total meses</t>
  </si>
  <si>
    <t>total m/h</t>
  </si>
  <si>
    <t>Costo mes (miles)</t>
  </si>
  <si>
    <t>Cantidad Casos de uso</t>
  </si>
  <si>
    <t>Constante A</t>
  </si>
  <si>
    <t>Constante complejidad E =</t>
  </si>
  <si>
    <t>Tamaño</t>
  </si>
  <si>
    <t xml:space="preserve"> Factor Tecnico</t>
  </si>
  <si>
    <t xml:space="preserve"> Magnitud Relativa
(Entre 0-5)</t>
  </si>
  <si>
    <t>Descripción</t>
  </si>
  <si>
    <t>Sistema Distribuido</t>
  </si>
  <si>
    <t>Tiempo de Respuesta Eficaz</t>
  </si>
  <si>
    <t>Eficiencia del Usuario Final</t>
  </si>
  <si>
    <t>Procesamiento interno Complejo
necesario</t>
  </si>
  <si>
    <t>Código reutilizable debe ser un foco</t>
  </si>
  <si>
    <t>Facilidad de instalación</t>
  </si>
  <si>
    <t>¿Es la facilidad de instalación para los usuarios finales un factor clave? Cuanto más alto sea el nivel de competencia de los usuarios, menor es el número.</t>
  </si>
  <si>
    <t>Facilidad de Usabilidad</t>
  </si>
  <si>
    <t>¿Es la facilidad de uso uno de los principales criterios para la aceptación? Cuanto mayor es la importancia de la facilidad de uso, mayor es el número.</t>
  </si>
  <si>
    <t>Portabilidad</t>
  </si>
  <si>
    <t>Fácil Modificación</t>
  </si>
  <si>
    <t>Altamente concurrente</t>
  </si>
  <si>
    <t>Personalización de Seguridad</t>
  </si>
  <si>
    <t>Dependencia  de Terceros</t>
  </si>
  <si>
    <t xml:space="preserve"> Entrenamiento
Especial</t>
  </si>
  <si>
    <t>Arquitectura SOA</t>
  </si>
  <si>
    <t>Para orientación adicional con esta página, consulte los siguientes artículos en Tyner Blain</t>
  </si>
  <si>
    <t>Software Cost Estimation With Use Case Points - Introduction</t>
  </si>
  <si>
    <t>Software Cost Estimation With Use Case Points - Technical Factors</t>
  </si>
  <si>
    <t>Software Cost Estimation With Use Case Points - Free Excel Spreadsheet</t>
  </si>
  <si>
    <t>Numero de Casos de Uso</t>
  </si>
  <si>
    <t>Simple</t>
  </si>
  <si>
    <t>Caso de uso simple - Hasta 3 Operaciones.</t>
  </si>
  <si>
    <t>Promedio</t>
  </si>
  <si>
    <t>Caso de uso promedio - 4-7 Operaciones</t>
  </si>
  <si>
    <t>Complejo</t>
  </si>
  <si>
    <t>Caso de uso Complejo -Mas de 7 Operaciones</t>
  </si>
  <si>
    <t>Nombre del Caso de Uso</t>
  </si>
  <si>
    <t>TOTAL FACTOR DE COMPLEJIDAD TECNICA</t>
  </si>
  <si>
    <t>Puntos de Función</t>
  </si>
  <si>
    <t>Líneas de código</t>
  </si>
  <si>
    <t>Analista programador</t>
  </si>
  <si>
    <t>Meses Construcción</t>
  </si>
  <si>
    <t>Meses Implementación</t>
  </si>
  <si>
    <t>Meses Diseño</t>
  </si>
  <si>
    <t>Puntos de función</t>
  </si>
  <si>
    <t>TOTAL Puntos de Funcion</t>
  </si>
  <si>
    <t>PM (total meses Hombre)=</t>
  </si>
  <si>
    <t>C</t>
  </si>
  <si>
    <t>D</t>
  </si>
  <si>
    <t>PI</t>
  </si>
  <si>
    <t>Total costo (miles)</t>
  </si>
  <si>
    <t>Diseño</t>
  </si>
  <si>
    <t>Cantidad RRHH</t>
  </si>
  <si>
    <t>Puntos de Función = 362 x 3 = 1086</t>
  </si>
  <si>
    <t>Construcción</t>
  </si>
  <si>
    <t>Numero</t>
  </si>
  <si>
    <t>Tipo</t>
  </si>
  <si>
    <t>Complejidad</t>
  </si>
  <si>
    <t>Arquitecto</t>
  </si>
  <si>
    <t>La arquitectura de la solución puede ser centralizada o cliente servidor, o puede ser distribuido (como N-CAPAS) o multi-nivel.</t>
  </si>
  <si>
    <t>La velocidad de respuesta para los usuarios es un importante factor (y no trivial). Por ejemplo, si la carga del servidor se espera que sea muy baja, esto puede ser un factor trivial.</t>
  </si>
  <si>
    <t>En la aplicación que se están desarrollando para optimizar la eficiencia del usuario, o simplemente la capacidad.</t>
  </si>
  <si>
    <t>Hay mucha algorítmica de difícil trabajo para hacer y poner a prueba.</t>
  </si>
  <si>
    <t>¿Es pesada la reutilización de código? Código reutilización reduce la cantidad de esfuerzo necesario para implementar un proyecto. También reduce la cantidad de tiempo necesario para depurar un proyecto. Una función de biblioteca compartida puede ser reutilizada varias veces.</t>
  </si>
  <si>
    <t>¿Se requiere soportar multi-plataforma? Múltiples tipos de plataformas tienen que ser soportadas.</t>
  </si>
  <si>
    <t>¿El cliente requerirá la capacidad de cambiar o personalizar la aplicación en el futuro? Cuanto más cambio / adaptación que se requiere en el futuro, mayor es el valor.</t>
  </si>
  <si>
    <t>¿Va a tener para hacer frente a la base de datos de bloqueo y otras cuestiones de concurrencia? Mientras mayor atención tiene que tener la solución a los conflictos en los datos o aplicación, se más alto es el valor.</t>
  </si>
  <si>
    <t>¿Pueden las soluciones de seguridad se apalancadas, o código personalizado debe ser desarrollado? Se acostumbra que incluir seguridad significa mayor trabajo por hacer.</t>
  </si>
  <si>
    <t>¿La aplicación requiere el uso de controles o bibliotecas de terceros? Al igual que códigos reutilizables, el código de terceros puede reducir el esfuerzo necesario para implementar una solución.</t>
  </si>
  <si>
    <t>¿Cuánto cuesta la formación de los usuarios que se requiere? La aplicación es compleja, o el apoyo a actividades complejas?</t>
  </si>
  <si>
    <t>La arquitectura en escenarios SOA requiere mayor tiempo de ingeniería en su desarrollo, adicionalmente se deben considerar el número de aplicaciones con las que se interactúa.</t>
  </si>
  <si>
    <t>Casos de uso</t>
  </si>
  <si>
    <t>Cronograma</t>
  </si>
  <si>
    <t>Costo por perfil de recurso humano</t>
  </si>
  <si>
    <t>Tamaño= Puntos Función x (líneas código) / 1000</t>
  </si>
  <si>
    <t>Puntos de Función = Casos Uso x Complejidad</t>
  </si>
  <si>
    <t>Estimación de esfuerzo 
APLICACIÓN COCOMO II</t>
  </si>
  <si>
    <t>COCOMO II , para calculo de Meses Hombre, a partir de casos de uso y puntos funcionales, según la metodología Métrica.</t>
  </si>
  <si>
    <t>El esfuerzo en meses hombre se calcula así:</t>
  </si>
  <si>
    <t>Multiplicador</t>
  </si>
  <si>
    <t>Proceso</t>
  </si>
  <si>
    <t>tipo</t>
  </si>
  <si>
    <t>s1</t>
  </si>
  <si>
    <t>s2</t>
  </si>
  <si>
    <t>s3</t>
  </si>
  <si>
    <t>s4</t>
  </si>
  <si>
    <t>s5</t>
  </si>
  <si>
    <t>s6</t>
  </si>
  <si>
    <t>s7</t>
  </si>
  <si>
    <t>s8</t>
  </si>
  <si>
    <t>s9</t>
  </si>
  <si>
    <t>s10</t>
  </si>
  <si>
    <t>s11</t>
  </si>
  <si>
    <t>s12</t>
  </si>
  <si>
    <t>Lider de calidad</t>
  </si>
  <si>
    <t>Tester</t>
  </si>
  <si>
    <t>Director de proyecto</t>
  </si>
  <si>
    <t>semanas</t>
  </si>
  <si>
    <t>Muy Complejo</t>
  </si>
  <si>
    <t>Caso de uso Muy complicado (el procedimiento tiene mas de 5000 lineas de codigo)</t>
  </si>
  <si>
    <t>Pruebas e implementacion</t>
  </si>
  <si>
    <t>Esfuerzo meses hombre</t>
  </si>
  <si>
    <t>Líneas código = 54 para programas en Java</t>
  </si>
  <si>
    <t>Complejidad: 1= Baja, 3=Media, 6=Alta 8+Muy alta</t>
  </si>
  <si>
    <t>Página</t>
  </si>
  <si>
    <t>Comité de crédito Fase 2</t>
  </si>
  <si>
    <t>CU-CDC-001 CREACIÓN DE VARIABLES A EVALUAR</t>
  </si>
  <si>
    <t>CU-CDC-002 CONFIGURACIÓN PUNTAJES POR VARIABLE</t>
  </si>
  <si>
    <t>CU-CDC-003 CREAR MODELOS DE CALIFICACIÓN POR MODALIDAD DE CRÉDITO</t>
  </si>
  <si>
    <t>CU-CDC-004  ASOCIAR VARIABLES AL MODELO DE CALIFICACIÓN</t>
  </si>
  <si>
    <t>CU-CDC-005 DEFINICIÓN REQUISITOS BÁSICOS DE ADJUDICACIÓN</t>
  </si>
  <si>
    <t>CU-CDC-006 VERIFICAR REQUISITOS BÁSICOS DE ADJUDICACIÓN</t>
  </si>
  <si>
    <t>CU-CDC-007 CALIFICAR MÉRITO ACADÉMICO</t>
  </si>
  <si>
    <t>CU-CDC-008 CALCULAR PUNTAJE TOTAL POR BENEFICIARIO</t>
  </si>
  <si>
    <t>CU-CDC-009 ESTIMAR VALOR A FINANCIAR POR CRÉDITO, SUBSIDIO Y ALIANZA POR SOLICITUD DE CRÉDITO</t>
  </si>
  <si>
    <t>CU-CDC-010 CONTABILIDAD DE RECURSOS POR LÍNEA Y SUBLÍNEA</t>
  </si>
  <si>
    <t>CU-CDC-011 CREAR MODELOS DE ASIGNACIÓN DE RECURSOS</t>
  </si>
  <si>
    <t>CU-CD-012 CONFIGURAR PORCENTAJE DE PRESUPUESTO POR DEPARTAMENTO APLICABLE POR MODALIDAD</t>
  </si>
  <si>
    <t>CU-CDC-013 MANEJO DE RECONSIDERACIONES DEL COMITÉ</t>
  </si>
  <si>
    <t>CU-CDC-014 REALIZAR COMITÉ DE CRÉDITO: DISTRIBUCIÓN DE RECURSOS POR DEPARTAMENTO Y POR PUNTAJE</t>
  </si>
  <si>
    <t>CU-CDC-015 PUBLICAR RESULTADOS DE COMITÉ DE CRÉDITO</t>
  </si>
  <si>
    <t>CU-CDC-017 APROBACIÓN DE CRÉDITOS POR EXCEPCIÓN</t>
  </si>
  <si>
    <t>CU-CDC-018 ACTUALIZACIÓN DESCARGA ARCHIVO DE COMITÉ</t>
  </si>
  <si>
    <t>CU-CDC-019 PARAMETRIZAR VARIABLES DEL MODELO DE PERDIDA ESPERADA DE LA ENTIDAD</t>
  </si>
  <si>
    <t>CU-CDC-020 MARCACION DE BENEFICIARIOS Y DEUDORES SOLIDARIOS EN LISTAS DE CONTROL</t>
  </si>
  <si>
    <t>CU-CDC-022 CONFIGURAR VARIABLE DE PUNTAJE MÍNIMO</t>
  </si>
  <si>
    <t>CU-CDC-023 GENERAR LOG DE AUDITORÍA DEL PROCESO DE COMITÉ DE CRÉDITO</t>
  </si>
  <si>
    <t>CU-CDC-025 CARGAR INFORMACIÓN DE BECARIOS</t>
  </si>
  <si>
    <t>CU-CDC-026 CONFIGURAR CALENDARIOS DE COMITÉ DE CRÉDITO</t>
  </si>
  <si>
    <t>CU-CDC-027 CONFIGURACIÓN DE CDP DE ADJUDICACIONES</t>
  </si>
  <si>
    <t>Comité de crédito Fase 3</t>
  </si>
  <si>
    <t>CU-CDC-028 FIRMA ELECTRÓNICA</t>
  </si>
  <si>
    <t>CU-CDC-014 DISTRIBUCIÓN DE RECURSOS POR DEPARTAMENTO Y POR PUNTAJE</t>
  </si>
  <si>
    <t>Desarrollos VEPBM</t>
  </si>
  <si>
    <t>Costo Hora desarrollo</t>
  </si>
  <si>
    <t>Valor estimado</t>
  </si>
  <si>
    <t xml:space="preserve">Desarrollos </t>
  </si>
  <si>
    <t>E= Constante para complejidad del proyecto, para un proyecto medio es 0,985</t>
  </si>
  <si>
    <t>Tecnología</t>
  </si>
  <si>
    <t>Can. Líneas de códifo (LOC)</t>
  </si>
  <si>
    <t>JAVA</t>
  </si>
  <si>
    <t>Desarrollos VEPBM (ejemplo)</t>
  </si>
  <si>
    <t>Desarrollos VEPBM (Ejemplo)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</si>
</sst>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0.0"/>
    <numFmt numFmtId="166" formatCode="_([$$-240A]\ * #,##0.00_);_([$$-240A]\ * \(#,##0.00\);_([$$-240A]\ * &quot;-&quot;??_);_(@_)"/>
  </numFmts>
  <fonts count="27" x14ac:knownFonts="1">
    <font>
      <sz val="10"/>
      <name val="Arial"/>
    </font>
    <font>
      <sz val="10"/>
      <name val="Arial"/>
      <family val="2"/>
    </font>
    <font>
      <sz val="8"/>
      <name val="Arial"/>
      <family val="2"/>
    </font>
    <font>
      <u/>
      <sz val="10"/>
      <color indexed="12"/>
      <name val="Arial"/>
      <family val="2"/>
    </font>
    <font>
      <sz val="10"/>
      <name val="Arial"/>
      <family val="2"/>
    </font>
    <font>
      <sz val="8"/>
      <name val="Arial"/>
      <family val="2"/>
    </font>
    <font>
      <b/>
      <sz val="8"/>
      <name val="Arial"/>
      <family val="2"/>
    </font>
    <font>
      <b/>
      <sz val="10"/>
      <name val="Arial"/>
      <family val="2"/>
    </font>
    <font>
      <sz val="8"/>
      <name val="Verdana"/>
      <family val="2"/>
    </font>
    <font>
      <sz val="9"/>
      <name val="Arial"/>
      <family val="2"/>
    </font>
    <font>
      <b/>
      <sz val="9"/>
      <name val="Arial"/>
      <family val="2"/>
    </font>
    <font>
      <b/>
      <sz val="8"/>
      <color indexed="16"/>
      <name val="Arial"/>
      <family val="2"/>
    </font>
    <font>
      <u/>
      <sz val="8"/>
      <color indexed="12"/>
      <name val="Arial"/>
      <family val="2"/>
    </font>
    <font>
      <b/>
      <sz val="7"/>
      <name val="Arial"/>
      <family val="2"/>
    </font>
    <font>
      <b/>
      <sz val="12"/>
      <name val="Arial"/>
      <family val="2"/>
    </font>
    <font>
      <b/>
      <sz val="11"/>
      <color indexed="9"/>
      <name val="Calibri"/>
      <family val="2"/>
    </font>
    <font>
      <b/>
      <sz val="12"/>
      <color indexed="9"/>
      <name val="Calibri"/>
      <family val="2"/>
    </font>
    <font>
      <b/>
      <sz val="14"/>
      <color indexed="9"/>
      <name val="Calibri"/>
      <family val="2"/>
    </font>
    <font>
      <sz val="8"/>
      <color indexed="10"/>
      <name val="Arial"/>
      <family val="2"/>
    </font>
    <font>
      <b/>
      <sz val="9"/>
      <color indexed="10"/>
      <name val="Arial"/>
      <family val="2"/>
    </font>
    <font>
      <sz val="10"/>
      <color indexed="10"/>
      <name val="Arial"/>
      <family val="2"/>
    </font>
    <font>
      <sz val="8"/>
      <color indexed="8"/>
      <name val="Arial"/>
      <family val="2"/>
    </font>
    <font>
      <sz val="8"/>
      <name val="Arial"/>
      <family val="2"/>
    </font>
    <font>
      <sz val="11"/>
      <color theme="0"/>
      <name val="Calibri"/>
      <family val="2"/>
      <scheme val="minor"/>
    </font>
    <font>
      <b/>
      <sz val="8"/>
      <color theme="0"/>
      <name val="Arial"/>
      <family val="2"/>
    </font>
    <font>
      <b/>
      <sz val="11"/>
      <color theme="0"/>
      <name val="Calibri"/>
      <family val="2"/>
      <scheme val="minor"/>
    </font>
    <font>
      <b/>
      <sz val="10"/>
      <color theme="0"/>
      <name val="Arial"/>
      <family val="2"/>
    </font>
  </fonts>
  <fills count="1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13"/>
        <bgColor indexed="64"/>
      </patternFill>
    </fill>
    <fill>
      <patternFill patternType="solid">
        <fgColor indexed="62"/>
        <bgColor indexed="64"/>
      </patternFill>
    </fill>
    <fill>
      <patternFill patternType="solid">
        <fgColor indexed="10"/>
        <bgColor indexed="64"/>
      </patternFill>
    </fill>
    <fill>
      <patternFill patternType="solid">
        <fgColor theme="5"/>
      </patternFill>
    </fill>
    <fill>
      <patternFill patternType="solid">
        <fgColor theme="6"/>
      </patternFill>
    </fill>
    <fill>
      <patternFill patternType="solid">
        <fgColor rgb="FF002060"/>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6">
    <xf numFmtId="0" fontId="0" fillId="0" borderId="0"/>
    <xf numFmtId="0" fontId="23" fillId="7" borderId="0" applyNumberFormat="0" applyBorder="0" applyAlignment="0" applyProtection="0"/>
    <xf numFmtId="0" fontId="23" fillId="8" borderId="0" applyNumberFormat="0" applyBorder="0" applyAlignment="0" applyProtection="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44" fontId="1" fillId="0" borderId="0" applyFont="0" applyFill="0" applyBorder="0" applyAlignment="0" applyProtection="0"/>
  </cellStyleXfs>
  <cellXfs count="132">
    <xf numFmtId="0" fontId="0" fillId="0" borderId="0" xfId="0"/>
    <xf numFmtId="0" fontId="5" fillId="0" borderId="0" xfId="0" applyNumberFormat="1" applyFont="1" applyAlignment="1">
      <alignment vertical="top" wrapText="1"/>
    </xf>
    <xf numFmtId="0" fontId="5" fillId="0" borderId="0" xfId="0" applyNumberFormat="1" applyFont="1" applyAlignment="1">
      <alignment vertical="top"/>
    </xf>
    <xf numFmtId="0" fontId="6" fillId="0" borderId="0" xfId="0" applyFont="1" applyBorder="1"/>
    <xf numFmtId="2" fontId="6" fillId="0" borderId="0" xfId="0" applyNumberFormat="1" applyFont="1" applyBorder="1"/>
    <xf numFmtId="3" fontId="8" fillId="0" borderId="0" xfId="0" applyNumberFormat="1" applyFont="1" applyFill="1" applyBorder="1" applyAlignment="1">
      <alignment vertical="center"/>
    </xf>
    <xf numFmtId="2" fontId="6" fillId="0" borderId="0" xfId="0" applyNumberFormat="1" applyFont="1" applyFill="1" applyBorder="1"/>
    <xf numFmtId="0" fontId="0" fillId="0" borderId="0" xfId="0" applyAlignment="1">
      <alignment vertical="top"/>
    </xf>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vertical="center"/>
    </xf>
    <xf numFmtId="0" fontId="6" fillId="2" borderId="1" xfId="0" applyFont="1" applyFill="1" applyBorder="1" applyAlignment="1">
      <alignment horizontal="center" vertical="center" wrapText="1"/>
    </xf>
    <xf numFmtId="0" fontId="12" fillId="3" borderId="1" xfId="3" applyFont="1" applyFill="1" applyBorder="1" applyAlignment="1" applyProtection="1"/>
    <xf numFmtId="0" fontId="12" fillId="3" borderId="1" xfId="3" applyFont="1" applyFill="1" applyBorder="1" applyAlignment="1" applyProtection="1">
      <alignment wrapText="1"/>
    </xf>
    <xf numFmtId="0" fontId="6" fillId="0" borderId="1" xfId="0" applyFont="1" applyBorder="1" applyAlignment="1">
      <alignment horizontal="center" vertical="top" wrapText="1"/>
    </xf>
    <xf numFmtId="0" fontId="2" fillId="0" borderId="1" xfId="0" applyFont="1" applyBorder="1" applyAlignment="1">
      <alignment horizontal="center" vertical="top"/>
    </xf>
    <xf numFmtId="0" fontId="11" fillId="3" borderId="1" xfId="0" applyFont="1" applyFill="1" applyBorder="1" applyAlignment="1">
      <alignment horizontal="center" vertical="top"/>
    </xf>
    <xf numFmtId="0" fontId="2" fillId="0" borderId="1" xfId="0" applyFont="1" applyBorder="1" applyAlignment="1">
      <alignment horizontal="right"/>
    </xf>
    <xf numFmtId="0" fontId="6" fillId="2" borderId="1" xfId="0" applyFont="1" applyFill="1" applyBorder="1"/>
    <xf numFmtId="0" fontId="6" fillId="0" borderId="0" xfId="0" applyFont="1" applyFill="1" applyBorder="1"/>
    <xf numFmtId="0" fontId="2" fillId="0" borderId="1" xfId="0" applyFont="1" applyBorder="1" applyAlignment="1">
      <alignment wrapText="1"/>
    </xf>
    <xf numFmtId="3" fontId="2" fillId="0" borderId="1" xfId="0" applyNumberFormat="1" applyFont="1" applyBorder="1" applyAlignment="1">
      <alignment horizontal="right" wrapText="1"/>
    </xf>
    <xf numFmtId="0" fontId="6" fillId="2" borderId="1" xfId="0" applyFont="1" applyFill="1" applyBorder="1" applyAlignment="1">
      <alignment vertical="top" wrapText="1"/>
    </xf>
    <xf numFmtId="0" fontId="6" fillId="2" borderId="1" xfId="0" applyFont="1" applyFill="1" applyBorder="1" applyAlignment="1">
      <alignment wrapText="1"/>
    </xf>
    <xf numFmtId="0" fontId="2" fillId="0" borderId="1" xfId="0" applyFont="1" applyFill="1" applyBorder="1" applyAlignment="1">
      <alignment wrapText="1"/>
    </xf>
    <xf numFmtId="0" fontId="2" fillId="0" borderId="1" xfId="0" applyFont="1" applyFill="1" applyBorder="1" applyAlignment="1">
      <alignment horizontal="right"/>
    </xf>
    <xf numFmtId="0" fontId="0" fillId="0" borderId="0" xfId="0" applyAlignment="1">
      <alignment wrapText="1"/>
    </xf>
    <xf numFmtId="0" fontId="5" fillId="0" borderId="0" xfId="0" applyFont="1" applyAlignment="1">
      <alignment wrapText="1"/>
    </xf>
    <xf numFmtId="0" fontId="6" fillId="0" borderId="0" xfId="0" applyNumberFormat="1" applyFont="1" applyAlignment="1">
      <alignment vertical="top" wrapText="1"/>
    </xf>
    <xf numFmtId="0" fontId="2" fillId="0" borderId="0" xfId="0" applyNumberFormat="1" applyFont="1" applyAlignment="1">
      <alignment vertical="top"/>
    </xf>
    <xf numFmtId="0" fontId="6" fillId="0" borderId="0" xfId="0" applyFont="1" applyFill="1" applyBorder="1" applyAlignment="1">
      <alignment vertical="top" wrapText="1"/>
    </xf>
    <xf numFmtId="0" fontId="6" fillId="0" borderId="0" xfId="0" applyFont="1" applyFill="1" applyBorder="1" applyAlignment="1">
      <alignment horizontal="right"/>
    </xf>
    <xf numFmtId="0" fontId="6" fillId="0" borderId="0" xfId="0" applyFont="1" applyFill="1" applyBorder="1" applyAlignment="1">
      <alignment wrapText="1"/>
    </xf>
    <xf numFmtId="3" fontId="6" fillId="0" borderId="0" xfId="0" applyNumberFormat="1" applyFont="1" applyFill="1" applyBorder="1" applyAlignment="1">
      <alignment horizontal="right" wrapText="1"/>
    </xf>
    <xf numFmtId="0" fontId="5" fillId="0" borderId="0" xfId="0" applyFont="1" applyFill="1" applyBorder="1" applyAlignment="1">
      <alignment vertical="top" wrapText="1"/>
    </xf>
    <xf numFmtId="0" fontId="0" fillId="0" borderId="0" xfId="0" applyFill="1" applyBorder="1"/>
    <xf numFmtId="0" fontId="5" fillId="0" borderId="0" xfId="0" applyNumberFormat="1" applyFont="1" applyFill="1" applyBorder="1" applyAlignment="1">
      <alignment vertical="top" wrapText="1"/>
    </xf>
    <xf numFmtId="0" fontId="2" fillId="0" borderId="0" xfId="0" applyFont="1" applyFill="1" applyBorder="1"/>
    <xf numFmtId="0" fontId="8" fillId="0" borderId="0" xfId="0" applyFont="1" applyFill="1" applyBorder="1"/>
    <xf numFmtId="0" fontId="6" fillId="0" borderId="0" xfId="0" applyFont="1" applyFill="1" applyBorder="1" applyAlignment="1">
      <alignment horizontal="center" vertical="top" wrapText="1"/>
    </xf>
    <xf numFmtId="0" fontId="2" fillId="0" borderId="0" xfId="0" applyFont="1" applyFill="1" applyBorder="1" applyAlignment="1">
      <alignment wrapText="1"/>
    </xf>
    <xf numFmtId="0" fontId="2" fillId="0" borderId="0" xfId="0" applyFont="1" applyFill="1" applyBorder="1" applyAlignment="1">
      <alignment horizontal="right"/>
    </xf>
    <xf numFmtId="3" fontId="2" fillId="0" borderId="0" xfId="0" applyNumberFormat="1" applyFont="1" applyFill="1" applyBorder="1" applyAlignment="1">
      <alignment horizontal="right" wrapText="1"/>
    </xf>
    <xf numFmtId="3" fontId="8" fillId="0" borderId="0" xfId="0" applyNumberFormat="1" applyFont="1" applyFill="1" applyBorder="1"/>
    <xf numFmtId="165" fontId="8" fillId="0" borderId="0" xfId="0" applyNumberFormat="1" applyFont="1" applyFill="1" applyBorder="1"/>
    <xf numFmtId="0" fontId="2" fillId="0" borderId="1" xfId="0" applyFont="1" applyBorder="1" applyAlignment="1">
      <alignment vertical="top"/>
    </xf>
    <xf numFmtId="0" fontId="2" fillId="0" borderId="1" xfId="0" applyFont="1" applyBorder="1" applyAlignment="1">
      <alignment horizontal="right" vertical="top"/>
    </xf>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0" borderId="0" xfId="0" applyBorder="1" applyAlignment="1">
      <alignment vertical="top"/>
    </xf>
    <xf numFmtId="0" fontId="2" fillId="4" borderId="1" xfId="0" applyFont="1" applyFill="1" applyBorder="1"/>
    <xf numFmtId="0" fontId="2" fillId="0" borderId="0" xfId="0" applyNumberFormat="1" applyFont="1" applyAlignment="1">
      <alignment vertical="top" wrapText="1"/>
    </xf>
    <xf numFmtId="0" fontId="2" fillId="5" borderId="1" xfId="0" applyFont="1" applyFill="1" applyBorder="1"/>
    <xf numFmtId="0" fontId="2" fillId="0" borderId="0" xfId="0" applyFont="1" applyBorder="1"/>
    <xf numFmtId="0" fontId="6" fillId="2" borderId="1" xfId="0" applyFont="1" applyFill="1" applyBorder="1" applyAlignment="1">
      <alignment horizontal="center" vertical="top"/>
    </xf>
    <xf numFmtId="0" fontId="2" fillId="0" borderId="1" xfId="0" applyFont="1" applyBorder="1" applyAlignment="1">
      <alignment horizontal="justify" vertical="top" wrapText="1"/>
    </xf>
    <xf numFmtId="0" fontId="6"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2" fillId="2" borderId="1" xfId="0" applyFont="1" applyFill="1" applyBorder="1" applyAlignment="1">
      <alignment vertical="top" wrapText="1"/>
    </xf>
    <xf numFmtId="0" fontId="2" fillId="0" borderId="1" xfId="0" quotePrefix="1" applyFont="1" applyBorder="1" applyAlignment="1">
      <alignment horizontal="right" vertical="top"/>
    </xf>
    <xf numFmtId="0" fontId="7" fillId="0" borderId="0" xfId="0" applyFont="1"/>
    <xf numFmtId="0" fontId="7" fillId="0" borderId="0" xfId="0" applyFont="1" applyFill="1" applyBorder="1"/>
    <xf numFmtId="0" fontId="7" fillId="0" borderId="0" xfId="0" applyFont="1" applyBorder="1" applyAlignment="1">
      <alignment vertical="top"/>
    </xf>
    <xf numFmtId="0" fontId="2" fillId="0" borderId="0" xfId="0" applyFont="1" applyBorder="1" applyAlignment="1">
      <alignment horizontal="center"/>
    </xf>
    <xf numFmtId="0" fontId="2" fillId="0" borderId="0" xfId="0" applyFont="1" applyBorder="1" applyAlignment="1"/>
    <xf numFmtId="0" fontId="13" fillId="2" borderId="1" xfId="0" applyFont="1" applyFill="1" applyBorder="1" applyAlignment="1">
      <alignment horizontal="center"/>
    </xf>
    <xf numFmtId="0" fontId="2" fillId="5" borderId="1" xfId="0" applyFont="1" applyFill="1" applyBorder="1" applyAlignment="1">
      <alignment horizontal="center"/>
    </xf>
    <xf numFmtId="0" fontId="2" fillId="0" borderId="1" xfId="0" applyFont="1" applyFill="1" applyBorder="1" applyAlignment="1">
      <alignment horizontal="center"/>
    </xf>
    <xf numFmtId="0" fontId="2" fillId="0" borderId="1" xfId="0" applyFont="1" applyBorder="1" applyAlignment="1">
      <alignment horizontal="center"/>
    </xf>
    <xf numFmtId="0" fontId="2" fillId="4" borderId="1" xfId="0" applyFont="1" applyFill="1" applyBorder="1" applyAlignment="1">
      <alignment horizontal="center"/>
    </xf>
    <xf numFmtId="0"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Alignment="1">
      <alignment vertical="top"/>
    </xf>
    <xf numFmtId="0" fontId="2" fillId="0" borderId="0" xfId="0" applyFont="1" applyAlignment="1">
      <alignment vertical="top" wrapText="1"/>
    </xf>
    <xf numFmtId="0" fontId="9" fillId="0" borderId="0" xfId="0" applyFont="1" applyAlignment="1">
      <alignment horizontal="center" vertical="top"/>
    </xf>
    <xf numFmtId="0" fontId="2" fillId="0" borderId="1" xfId="0" applyFont="1" applyBorder="1" applyAlignment="1">
      <alignment horizontal="left" vertical="top"/>
    </xf>
    <xf numFmtId="0" fontId="2" fillId="0" borderId="1" xfId="0" applyNumberFormat="1" applyFont="1" applyBorder="1" applyAlignment="1">
      <alignment vertical="top" wrapText="1"/>
    </xf>
    <xf numFmtId="0" fontId="6" fillId="2" borderId="1" xfId="0" applyFont="1" applyFill="1" applyBorder="1" applyAlignment="1">
      <alignment horizontal="right" vertical="top"/>
    </xf>
    <xf numFmtId="0" fontId="7" fillId="2" borderId="1" xfId="0" applyFont="1" applyFill="1" applyBorder="1" applyAlignment="1">
      <alignment horizontal="center" vertical="top" wrapText="1"/>
    </xf>
    <xf numFmtId="0" fontId="7" fillId="2" borderId="1" xfId="0" applyFont="1" applyFill="1" applyBorder="1" applyAlignment="1">
      <alignment horizontal="center" vertical="top"/>
    </xf>
    <xf numFmtId="0" fontId="10" fillId="2" borderId="1" xfId="0" applyFont="1" applyFill="1" applyBorder="1" applyAlignment="1">
      <alignment horizontal="center" vertical="top"/>
    </xf>
    <xf numFmtId="0" fontId="2" fillId="3" borderId="1" xfId="0" applyFont="1" applyFill="1" applyBorder="1" applyAlignment="1">
      <alignment horizontal="center" vertical="top" wrapText="1"/>
    </xf>
    <xf numFmtId="0" fontId="14" fillId="0" borderId="2" xfId="0" applyFont="1" applyFill="1" applyBorder="1" applyAlignment="1">
      <alignment vertical="top"/>
    </xf>
    <xf numFmtId="0" fontId="14" fillId="0" borderId="3" xfId="0" applyFont="1" applyFill="1" applyBorder="1" applyAlignment="1">
      <alignment vertical="top"/>
    </xf>
    <xf numFmtId="0" fontId="2" fillId="6" borderId="0" xfId="0" applyFont="1" applyFill="1" applyBorder="1" applyAlignment="1"/>
    <xf numFmtId="164" fontId="6" fillId="2" borderId="1" xfId="4" applyFont="1" applyFill="1" applyBorder="1" applyAlignment="1">
      <alignment horizontal="right"/>
    </xf>
    <xf numFmtId="0" fontId="2" fillId="0" borderId="1" xfId="0" applyFont="1" applyBorder="1" applyAlignment="1">
      <alignment horizontal="center" vertical="center"/>
    </xf>
    <xf numFmtId="0" fontId="2" fillId="0" borderId="1" xfId="0" quotePrefix="1" applyFont="1" applyBorder="1" applyAlignment="1">
      <alignment horizontal="right"/>
    </xf>
    <xf numFmtId="0" fontId="2" fillId="0" borderId="1" xfId="0" applyFont="1" applyBorder="1"/>
    <xf numFmtId="3" fontId="6" fillId="3" borderId="1" xfId="0" applyNumberFormat="1" applyFont="1" applyFill="1" applyBorder="1" applyAlignment="1">
      <alignment horizontal="right" wrapText="1"/>
    </xf>
    <xf numFmtId="0" fontId="0" fillId="0" borderId="0" xfId="0" applyFill="1" applyBorder="1" applyAlignment="1">
      <alignment vertical="top"/>
    </xf>
    <xf numFmtId="0" fontId="7" fillId="0" borderId="0" xfId="0" applyFont="1" applyFill="1" applyBorder="1" applyAlignment="1">
      <alignment horizontal="center" vertical="top"/>
    </xf>
    <xf numFmtId="0" fontId="4" fillId="0" borderId="0" xfId="0" applyFont="1" applyFill="1" applyBorder="1" applyAlignment="1">
      <alignment vertical="top"/>
    </xf>
    <xf numFmtId="0" fontId="2" fillId="6" borderId="1" xfId="0" applyFont="1" applyFill="1" applyBorder="1"/>
    <xf numFmtId="166" fontId="0" fillId="0" borderId="0" xfId="5" applyNumberFormat="1" applyFont="1"/>
    <xf numFmtId="0" fontId="2" fillId="0" borderId="1" xfId="0" applyFont="1" applyFill="1" applyBorder="1"/>
    <xf numFmtId="0" fontId="2" fillId="0" borderId="1" xfId="0" applyFont="1" applyFill="1" applyBorder="1" applyAlignment="1">
      <alignment horizontal="center" vertical="top"/>
    </xf>
    <xf numFmtId="0" fontId="18" fillId="0" borderId="0" xfId="0" applyFont="1" applyAlignment="1">
      <alignment vertical="top"/>
    </xf>
    <xf numFmtId="0" fontId="19" fillId="0" borderId="0" xfId="0" applyFont="1" applyAlignment="1">
      <alignment horizontal="center" vertical="top"/>
    </xf>
    <xf numFmtId="0" fontId="20" fillId="0" borderId="0" xfId="0" applyFont="1" applyAlignment="1">
      <alignment vertical="top"/>
    </xf>
    <xf numFmtId="0" fontId="4" fillId="0" borderId="0" xfId="0" applyFont="1" applyAlignment="1">
      <alignment vertical="top"/>
    </xf>
    <xf numFmtId="166" fontId="2" fillId="0" borderId="1" xfId="5" applyNumberFormat="1" applyFont="1" applyBorder="1" applyAlignment="1">
      <alignment horizontal="right" vertical="top"/>
    </xf>
    <xf numFmtId="0" fontId="0" fillId="0" borderId="4" xfId="0" applyBorder="1"/>
    <xf numFmtId="0" fontId="16" fillId="9" borderId="0" xfId="1" applyFont="1" applyFill="1" applyBorder="1" applyAlignment="1">
      <alignment vertical="top"/>
    </xf>
    <xf numFmtId="0" fontId="17" fillId="9" borderId="0" xfId="1" applyFont="1" applyFill="1" applyBorder="1" applyAlignment="1">
      <alignment vertical="top"/>
    </xf>
    <xf numFmtId="0" fontId="17" fillId="9" borderId="0" xfId="1" applyFont="1" applyFill="1" applyBorder="1" applyAlignment="1">
      <alignment horizontal="center" vertical="top"/>
    </xf>
    <xf numFmtId="0" fontId="17" fillId="9" borderId="0" xfId="1" applyFont="1" applyFill="1" applyBorder="1" applyAlignment="1">
      <alignment vertical="top" wrapText="1"/>
    </xf>
    <xf numFmtId="0" fontId="15" fillId="9" borderId="0" xfId="2" applyFont="1" applyFill="1" applyBorder="1" applyAlignment="1">
      <alignment vertical="top"/>
    </xf>
    <xf numFmtId="0" fontId="23" fillId="9" borderId="0" xfId="2" applyFill="1" applyBorder="1" applyAlignment="1">
      <alignment vertical="top"/>
    </xf>
    <xf numFmtId="0" fontId="23" fillId="9" borderId="0" xfId="2" applyFill="1" applyBorder="1" applyAlignment="1">
      <alignment horizontal="center" vertical="top"/>
    </xf>
    <xf numFmtId="0" fontId="23" fillId="9" borderId="0" xfId="2" applyFill="1" applyBorder="1" applyAlignment="1">
      <alignment vertical="top" wrapText="1"/>
    </xf>
    <xf numFmtId="0" fontId="24" fillId="9" borderId="1" xfId="0" applyFont="1" applyFill="1" applyBorder="1" applyAlignment="1">
      <alignment horizontal="center" vertical="top"/>
    </xf>
    <xf numFmtId="0" fontId="24" fillId="9" borderId="1" xfId="0" applyFont="1" applyFill="1" applyBorder="1" applyAlignment="1">
      <alignment horizontal="center" vertical="top" wrapText="1"/>
    </xf>
    <xf numFmtId="0" fontId="15" fillId="9" borderId="0" xfId="1" applyFont="1" applyFill="1" applyBorder="1" applyAlignment="1">
      <alignment vertical="top"/>
    </xf>
    <xf numFmtId="0" fontId="25" fillId="9" borderId="0" xfId="2" applyFont="1" applyFill="1" applyBorder="1" applyAlignment="1">
      <alignment vertical="top"/>
    </xf>
    <xf numFmtId="0" fontId="26" fillId="9" borderId="4" xfId="0" applyFont="1" applyFill="1" applyBorder="1"/>
    <xf numFmtId="0" fontId="2" fillId="10" borderId="1" xfId="0" applyFont="1" applyFill="1" applyBorder="1" applyAlignment="1">
      <alignment horizontal="center" vertical="top" wrapText="1"/>
    </xf>
    <xf numFmtId="0" fontId="18" fillId="0" borderId="1" xfId="0" applyFont="1" applyBorder="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6" fillId="2" borderId="1" xfId="0" applyFont="1" applyFill="1" applyBorder="1" applyAlignment="1">
      <alignment horizontal="center" vertical="top" wrapText="1"/>
    </xf>
    <xf numFmtId="0" fontId="2" fillId="0" borderId="1" xfId="0" applyFont="1" applyBorder="1" applyAlignment="1">
      <alignment horizontal="left" vertical="center"/>
    </xf>
    <xf numFmtId="0" fontId="21" fillId="0" borderId="1" xfId="0" applyFont="1" applyBorder="1" applyAlignment="1">
      <alignment horizontal="left" vertical="center"/>
    </xf>
    <xf numFmtId="0" fontId="7" fillId="2" borderId="1" xfId="0" applyFont="1" applyFill="1" applyBorder="1" applyAlignment="1">
      <alignment horizontal="center" vertical="top" wrapText="1"/>
    </xf>
    <xf numFmtId="0" fontId="14" fillId="2" borderId="1" xfId="0" applyFont="1" applyFill="1" applyBorder="1" applyAlignment="1">
      <alignment horizontal="left"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24" fillId="9" borderId="1" xfId="0" applyFont="1" applyFill="1" applyBorder="1" applyAlignment="1">
      <alignment horizontal="center" vertical="top" wrapText="1"/>
    </xf>
    <xf numFmtId="0" fontId="6" fillId="2" borderId="1" xfId="0" applyFont="1" applyFill="1" applyBorder="1" applyAlignment="1">
      <alignment horizontal="center" vertical="top"/>
    </xf>
    <xf numFmtId="0" fontId="6" fillId="2" borderId="1" xfId="0" applyFont="1" applyFill="1" applyBorder="1" applyAlignment="1">
      <alignment horizontal="center"/>
    </xf>
    <xf numFmtId="0" fontId="6" fillId="0" borderId="0" xfId="0" applyFont="1" applyAlignment="1">
      <alignment horizontal="left" vertical="top" wrapText="1"/>
    </xf>
  </cellXfs>
  <cellStyles count="6">
    <cellStyle name="Énfasis2" xfId="1" builtinId="33"/>
    <cellStyle name="Énfasis3" xfId="2" builtinId="37"/>
    <cellStyle name="Hipervínculo" xfId="3" builtinId="8"/>
    <cellStyle name="Millares" xfId="4" builtinId="3"/>
    <cellStyle name="Moneda" xfId="5"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tynerblain.com/blog/2007/02/13/software-cost-estimation-ucp-2/" TargetMode="External"/><Relationship Id="rId2" Type="http://schemas.openxmlformats.org/officeDocument/2006/relationships/hyperlink" Target="http://tynerblain.com/blog/2007/02/20/software-cost-estimation-ucp-7/" TargetMode="External"/><Relationship Id="rId1" Type="http://schemas.openxmlformats.org/officeDocument/2006/relationships/hyperlink" Target="http://tynerblain.com/blog/2007/02/12/software-cost-estimation-ucp-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6"/>
  <sheetViews>
    <sheetView tabSelected="1" topLeftCell="C1" zoomScale="120" zoomScaleNormal="120" zoomScalePageLayoutView="120" workbookViewId="0">
      <selection activeCell="D1" sqref="D1"/>
    </sheetView>
  </sheetViews>
  <sheetFormatPr baseColWidth="10" defaultColWidth="11.42578125" defaultRowHeight="12.75" x14ac:dyDescent="0.2"/>
  <cols>
    <col min="1" max="1" width="7.28515625" style="7" hidden="1" customWidth="1"/>
    <col min="2" max="2" width="15.85546875" style="7" hidden="1" customWidth="1"/>
    <col min="3" max="3" width="2.42578125" style="7" customWidth="1"/>
    <col min="4" max="4" width="8.85546875" style="7" customWidth="1"/>
    <col min="5" max="5" width="13.42578125" style="7" customWidth="1"/>
    <col min="6" max="6" width="12.42578125" style="7" bestFit="1" customWidth="1"/>
    <col min="7" max="7" width="9.7109375" style="7" bestFit="1" customWidth="1"/>
    <col min="8" max="8" width="49.42578125" style="7" customWidth="1"/>
    <col min="9" max="9" width="7.7109375" style="7" customWidth="1"/>
    <col min="10" max="10" width="9" style="7" customWidth="1"/>
    <col min="11" max="11" width="8.85546875" style="7" customWidth="1"/>
    <col min="12" max="12" width="13.42578125" style="7" customWidth="1"/>
    <col min="13" max="13" width="11.7109375" style="7" customWidth="1"/>
    <col min="14" max="14" width="9.7109375" style="7" bestFit="1" customWidth="1"/>
    <col min="15" max="15" width="49.42578125" style="7" customWidth="1"/>
    <col min="16" max="16" width="7.7109375" style="7" customWidth="1"/>
    <col min="17" max="17" width="10" style="7" customWidth="1"/>
    <col min="18" max="16384" width="11.42578125" style="7"/>
  </cols>
  <sheetData>
    <row r="1" spans="1:17" ht="18.75" x14ac:dyDescent="0.2">
      <c r="A1" s="83"/>
      <c r="B1" s="84"/>
      <c r="D1" s="104" t="s">
        <v>153</v>
      </c>
      <c r="E1" s="105"/>
      <c r="F1" s="106"/>
      <c r="G1" s="105"/>
      <c r="H1" s="107"/>
      <c r="I1" s="75"/>
      <c r="K1" s="108" t="s">
        <v>154</v>
      </c>
      <c r="L1" s="109"/>
      <c r="M1" s="110"/>
      <c r="N1" s="109"/>
      <c r="O1" s="111"/>
      <c r="P1" s="75"/>
    </row>
    <row r="2" spans="1:17" ht="32.25" customHeight="1" x14ac:dyDescent="0.2">
      <c r="A2" s="126" t="s">
        <v>56</v>
      </c>
      <c r="B2" s="127"/>
      <c r="D2" s="121" t="s">
        <v>56</v>
      </c>
      <c r="E2" s="121"/>
      <c r="F2" s="55" t="s">
        <v>91</v>
      </c>
      <c r="G2" s="57" t="s">
        <v>41</v>
      </c>
      <c r="H2" s="57" t="s">
        <v>20</v>
      </c>
      <c r="I2" s="75"/>
      <c r="K2" s="121" t="s">
        <v>56</v>
      </c>
      <c r="L2" s="121"/>
      <c r="M2" s="55" t="s">
        <v>91</v>
      </c>
      <c r="N2" s="57" t="s">
        <v>41</v>
      </c>
      <c r="O2" s="57" t="s">
        <v>20</v>
      </c>
      <c r="P2" s="75"/>
    </row>
    <row r="3" spans="1:17" x14ac:dyDescent="0.2">
      <c r="A3" s="16">
        <v>1</v>
      </c>
      <c r="B3" s="15" t="s">
        <v>42</v>
      </c>
      <c r="D3" s="16">
        <v>1</v>
      </c>
      <c r="E3" s="15" t="s">
        <v>42</v>
      </c>
      <c r="F3" s="16">
        <v>1</v>
      </c>
      <c r="G3" s="46">
        <v>34</v>
      </c>
      <c r="H3" s="76" t="s">
        <v>43</v>
      </c>
      <c r="I3" s="75"/>
      <c r="K3" s="16">
        <v>1</v>
      </c>
      <c r="L3" s="15" t="s">
        <v>42</v>
      </c>
      <c r="M3" s="16">
        <v>1</v>
      </c>
      <c r="N3" s="46">
        <f>COUNTIF($L$12:$L$14,L3)</f>
        <v>0</v>
      </c>
      <c r="O3" s="76" t="s">
        <v>43</v>
      </c>
      <c r="P3" s="75"/>
    </row>
    <row r="4" spans="1:17" x14ac:dyDescent="0.2">
      <c r="A4" s="16">
        <v>2</v>
      </c>
      <c r="B4" s="15" t="s">
        <v>44</v>
      </c>
      <c r="D4" s="16">
        <v>2</v>
      </c>
      <c r="E4" s="15" t="s">
        <v>44</v>
      </c>
      <c r="F4" s="16">
        <v>3</v>
      </c>
      <c r="G4" s="46">
        <v>21</v>
      </c>
      <c r="H4" s="77" t="s">
        <v>45</v>
      </c>
      <c r="I4" s="75"/>
      <c r="K4" s="16">
        <v>2</v>
      </c>
      <c r="L4" s="15" t="s">
        <v>44</v>
      </c>
      <c r="M4" s="16">
        <v>3</v>
      </c>
      <c r="N4" s="46">
        <f>COUNTIF($L$12:$L$14,L4)</f>
        <v>0</v>
      </c>
      <c r="O4" s="77" t="s">
        <v>45</v>
      </c>
      <c r="P4" s="75"/>
    </row>
    <row r="5" spans="1:17" x14ac:dyDescent="0.2">
      <c r="A5" s="16">
        <v>3</v>
      </c>
      <c r="B5" s="15" t="s">
        <v>46</v>
      </c>
      <c r="D5" s="16">
        <v>3</v>
      </c>
      <c r="E5" s="15" t="s">
        <v>46</v>
      </c>
      <c r="F5" s="16">
        <v>6</v>
      </c>
      <c r="G5" s="46">
        <v>0</v>
      </c>
      <c r="H5" s="77" t="s">
        <v>47</v>
      </c>
      <c r="I5" s="75"/>
      <c r="K5" s="16">
        <v>3</v>
      </c>
      <c r="L5" s="15" t="s">
        <v>46</v>
      </c>
      <c r="M5" s="16">
        <v>6</v>
      </c>
      <c r="N5" s="46">
        <f>COUNTIF($L$12:$L$14,L5)</f>
        <v>0</v>
      </c>
      <c r="O5" s="77" t="s">
        <v>47</v>
      </c>
      <c r="P5" s="75"/>
    </row>
    <row r="6" spans="1:17" ht="22.5" x14ac:dyDescent="0.2">
      <c r="A6" s="16">
        <v>4</v>
      </c>
      <c r="B6" s="15" t="s">
        <v>110</v>
      </c>
      <c r="D6" s="16">
        <v>4</v>
      </c>
      <c r="E6" s="15" t="s">
        <v>110</v>
      </c>
      <c r="F6" s="16">
        <v>8</v>
      </c>
      <c r="G6" s="46">
        <f>COUNTIF($E$12:$E$36,E6)</f>
        <v>0</v>
      </c>
      <c r="H6" s="77" t="s">
        <v>111</v>
      </c>
      <c r="I6" s="75"/>
      <c r="K6" s="16">
        <v>4</v>
      </c>
      <c r="L6" s="15" t="s">
        <v>110</v>
      </c>
      <c r="M6" s="16">
        <v>8</v>
      </c>
      <c r="N6" s="46">
        <f>COUNTIF($L$12:$L$14,L6)</f>
        <v>0</v>
      </c>
      <c r="O6" s="77" t="s">
        <v>111</v>
      </c>
      <c r="P6" s="75"/>
    </row>
    <row r="7" spans="1:17" ht="12.75" customHeight="1" x14ac:dyDescent="0.2">
      <c r="A7" s="126" t="s">
        <v>57</v>
      </c>
      <c r="B7" s="127"/>
      <c r="D7" s="121" t="s">
        <v>57</v>
      </c>
      <c r="E7" s="121"/>
      <c r="F7" s="58"/>
      <c r="G7" s="78">
        <f>F3*G3+F4*G4+F5*G5+F6*G6</f>
        <v>97</v>
      </c>
      <c r="H7" s="23">
        <f>SUM(G3:G6)</f>
        <v>55</v>
      </c>
      <c r="I7" s="75"/>
      <c r="K7" s="121" t="s">
        <v>57</v>
      </c>
      <c r="L7" s="121"/>
      <c r="M7" s="58"/>
      <c r="N7" s="78">
        <f>M3*N3+M4*N4+M5*N5+M6*N6</f>
        <v>0</v>
      </c>
      <c r="O7" s="23">
        <f>SUM(N3:N6)</f>
        <v>0</v>
      </c>
      <c r="P7" s="75"/>
    </row>
    <row r="8" spans="1:17" x14ac:dyDescent="0.2">
      <c r="A8" s="73"/>
      <c r="B8" s="72"/>
      <c r="D8" s="73"/>
      <c r="E8" s="72"/>
      <c r="F8" s="72"/>
      <c r="G8" s="73"/>
      <c r="H8" s="74"/>
      <c r="I8" s="75"/>
      <c r="K8" s="73"/>
      <c r="L8" s="72"/>
      <c r="M8" s="72"/>
      <c r="N8" s="73"/>
      <c r="O8" s="74"/>
      <c r="P8" s="75"/>
    </row>
    <row r="9" spans="1:17" x14ac:dyDescent="0.2">
      <c r="A9" s="73"/>
      <c r="B9" s="72"/>
      <c r="C9" s="91"/>
      <c r="D9" s="73"/>
      <c r="E9" s="72"/>
      <c r="F9" s="72"/>
      <c r="G9" s="73"/>
      <c r="H9" s="74"/>
      <c r="I9" s="75"/>
      <c r="K9" s="73"/>
      <c r="L9" s="72"/>
      <c r="M9" s="72"/>
      <c r="N9" s="73"/>
      <c r="O9" s="74"/>
      <c r="P9" s="75"/>
    </row>
    <row r="10" spans="1:17" ht="25.5" customHeight="1" x14ac:dyDescent="0.2">
      <c r="A10" s="79" t="s">
        <v>83</v>
      </c>
      <c r="B10" s="79" t="s">
        <v>93</v>
      </c>
      <c r="C10" s="92"/>
      <c r="D10" s="79" t="s">
        <v>83</v>
      </c>
      <c r="E10" s="79" t="s">
        <v>93</v>
      </c>
      <c r="F10" s="80" t="s">
        <v>69</v>
      </c>
      <c r="G10" s="124" t="s">
        <v>48</v>
      </c>
      <c r="H10" s="124"/>
      <c r="I10" s="80" t="s">
        <v>68</v>
      </c>
      <c r="K10" s="79" t="s">
        <v>83</v>
      </c>
      <c r="L10" s="79" t="s">
        <v>93</v>
      </c>
      <c r="M10" s="80" t="s">
        <v>69</v>
      </c>
      <c r="N10" s="124" t="s">
        <v>48</v>
      </c>
      <c r="O10" s="124"/>
      <c r="P10" s="80" t="s">
        <v>68</v>
      </c>
    </row>
    <row r="11" spans="1:17" ht="15.75" customHeight="1" x14ac:dyDescent="0.2">
      <c r="A11" s="57" t="s">
        <v>67</v>
      </c>
      <c r="B11" s="55" t="s">
        <v>68</v>
      </c>
      <c r="C11" s="91"/>
      <c r="D11" s="57" t="s">
        <v>67</v>
      </c>
      <c r="E11" s="55" t="s">
        <v>68</v>
      </c>
      <c r="F11" s="55"/>
      <c r="G11" s="125" t="s">
        <v>117</v>
      </c>
      <c r="H11" s="125"/>
      <c r="I11" s="81"/>
      <c r="J11" s="99"/>
      <c r="K11" s="57" t="s">
        <v>67</v>
      </c>
      <c r="L11" s="55" t="s">
        <v>68</v>
      </c>
      <c r="M11" s="55"/>
      <c r="N11" s="125" t="s">
        <v>142</v>
      </c>
      <c r="O11" s="125"/>
      <c r="P11" s="81"/>
      <c r="Q11" s="99"/>
    </row>
    <row r="12" spans="1:17" ht="12.75" customHeight="1" x14ac:dyDescent="0.2">
      <c r="A12" s="16">
        <v>1</v>
      </c>
      <c r="B12" s="82" t="s">
        <v>42</v>
      </c>
      <c r="C12" s="91"/>
      <c r="D12" s="16">
        <v>1</v>
      </c>
      <c r="E12" s="117" t="s">
        <v>44</v>
      </c>
      <c r="F12" s="16">
        <f>SUMIF(E$3:E$6,E12,F$3:F$6)</f>
        <v>3</v>
      </c>
      <c r="G12" s="123" t="s">
        <v>118</v>
      </c>
      <c r="H12" s="123"/>
      <c r="I12" s="16" t="s">
        <v>92</v>
      </c>
      <c r="Q12" s="98"/>
    </row>
    <row r="13" spans="1:17" ht="22.5" customHeight="1" x14ac:dyDescent="0.2">
      <c r="A13" s="16">
        <f t="shared" ref="A13:A18" si="0">A12+1</f>
        <v>2</v>
      </c>
      <c r="B13" s="82" t="s">
        <v>44</v>
      </c>
      <c r="C13" s="91"/>
      <c r="D13" s="16">
        <v>2</v>
      </c>
      <c r="E13" s="117" t="s">
        <v>42</v>
      </c>
      <c r="F13" s="16">
        <f t="shared" ref="F13:F23" si="1">SUMIF(E$3:E$6,E13,F$3:F$6)</f>
        <v>1</v>
      </c>
      <c r="G13" s="123" t="s">
        <v>119</v>
      </c>
      <c r="H13" s="123" t="s">
        <v>119</v>
      </c>
      <c r="I13" s="16" t="s">
        <v>92</v>
      </c>
    </row>
    <row r="14" spans="1:17" ht="12.75" customHeight="1" x14ac:dyDescent="0.2">
      <c r="A14" s="16">
        <f t="shared" si="0"/>
        <v>3</v>
      </c>
      <c r="B14" s="82" t="s">
        <v>44</v>
      </c>
      <c r="C14" s="93"/>
      <c r="D14" s="16">
        <v>3</v>
      </c>
      <c r="E14" s="117" t="s">
        <v>46</v>
      </c>
      <c r="F14" s="16">
        <f t="shared" si="1"/>
        <v>6</v>
      </c>
      <c r="G14" s="123" t="s">
        <v>120</v>
      </c>
      <c r="H14" s="123" t="s">
        <v>120</v>
      </c>
      <c r="I14" s="97" t="s">
        <v>92</v>
      </c>
      <c r="J14" s="73"/>
    </row>
    <row r="15" spans="1:17" ht="12.75" customHeight="1" x14ac:dyDescent="0.2">
      <c r="A15" s="16">
        <f t="shared" si="0"/>
        <v>4</v>
      </c>
      <c r="B15" s="82" t="s">
        <v>46</v>
      </c>
      <c r="C15" s="91"/>
      <c r="D15" s="16">
        <v>4</v>
      </c>
      <c r="E15" s="117" t="s">
        <v>44</v>
      </c>
      <c r="F15" s="16">
        <f t="shared" si="1"/>
        <v>3</v>
      </c>
      <c r="G15" s="123" t="s">
        <v>121</v>
      </c>
      <c r="H15" s="123" t="s">
        <v>121</v>
      </c>
      <c r="I15" s="97" t="s">
        <v>92</v>
      </c>
      <c r="J15" s="73"/>
    </row>
    <row r="16" spans="1:17" ht="12.75" customHeight="1" x14ac:dyDescent="0.2">
      <c r="A16" s="16">
        <f>A15+1</f>
        <v>5</v>
      </c>
      <c r="B16" s="82" t="s">
        <v>46</v>
      </c>
      <c r="C16" s="91"/>
      <c r="D16" s="16">
        <v>5</v>
      </c>
      <c r="E16" s="117" t="s">
        <v>42</v>
      </c>
      <c r="F16" s="16">
        <f t="shared" si="1"/>
        <v>1</v>
      </c>
      <c r="G16" s="123" t="s">
        <v>122</v>
      </c>
      <c r="H16" s="123" t="s">
        <v>122</v>
      </c>
      <c r="I16" s="97" t="s">
        <v>92</v>
      </c>
      <c r="J16" s="73"/>
    </row>
    <row r="17" spans="1:17" x14ac:dyDescent="0.2">
      <c r="A17" s="16">
        <f t="shared" si="0"/>
        <v>6</v>
      </c>
      <c r="B17" s="82" t="s">
        <v>46</v>
      </c>
      <c r="C17" s="93"/>
      <c r="D17" s="16">
        <v>6</v>
      </c>
      <c r="E17" s="117" t="s">
        <v>44</v>
      </c>
      <c r="F17" s="16">
        <f t="shared" si="1"/>
        <v>3</v>
      </c>
      <c r="G17" s="123" t="s">
        <v>123</v>
      </c>
      <c r="H17" s="123" t="s">
        <v>123</v>
      </c>
      <c r="I17" s="97" t="s">
        <v>92</v>
      </c>
      <c r="J17" s="73"/>
    </row>
    <row r="18" spans="1:17" x14ac:dyDescent="0.2">
      <c r="A18" s="16">
        <f t="shared" si="0"/>
        <v>7</v>
      </c>
      <c r="B18" s="82" t="s">
        <v>42</v>
      </c>
      <c r="C18" s="91"/>
      <c r="D18" s="16">
        <v>7</v>
      </c>
      <c r="E18" s="117" t="s">
        <v>44</v>
      </c>
      <c r="F18" s="16">
        <f t="shared" si="1"/>
        <v>3</v>
      </c>
      <c r="G18" s="123" t="s">
        <v>124</v>
      </c>
      <c r="H18" s="123" t="s">
        <v>124</v>
      </c>
      <c r="I18" s="97" t="s">
        <v>116</v>
      </c>
      <c r="J18" s="73"/>
    </row>
    <row r="19" spans="1:17" ht="24.75" customHeight="1" x14ac:dyDescent="0.2">
      <c r="C19" s="91"/>
      <c r="D19" s="16">
        <v>8</v>
      </c>
      <c r="E19" s="117" t="s">
        <v>44</v>
      </c>
      <c r="F19" s="16">
        <f>SUMIF(E$3:E$6,E19,F$3:F$6)</f>
        <v>3</v>
      </c>
      <c r="G19" s="123" t="s">
        <v>125</v>
      </c>
      <c r="H19" s="123" t="s">
        <v>125</v>
      </c>
      <c r="I19" s="97" t="s">
        <v>116</v>
      </c>
      <c r="J19" s="73"/>
      <c r="Q19" s="98"/>
    </row>
    <row r="20" spans="1:17" x14ac:dyDescent="0.2">
      <c r="C20" s="91"/>
      <c r="D20" s="16">
        <v>9</v>
      </c>
      <c r="E20" s="117" t="s">
        <v>46</v>
      </c>
      <c r="F20" s="16">
        <f t="shared" si="1"/>
        <v>6</v>
      </c>
      <c r="G20" s="123" t="s">
        <v>126</v>
      </c>
      <c r="H20" s="123" t="s">
        <v>126</v>
      </c>
      <c r="I20" s="97" t="s">
        <v>92</v>
      </c>
    </row>
    <row r="21" spans="1:17" x14ac:dyDescent="0.2">
      <c r="D21" s="16">
        <v>10</v>
      </c>
      <c r="E21" s="117" t="s">
        <v>44</v>
      </c>
      <c r="F21" s="16">
        <f t="shared" si="1"/>
        <v>3</v>
      </c>
      <c r="G21" s="123" t="s">
        <v>132</v>
      </c>
      <c r="H21" s="123" t="s">
        <v>132</v>
      </c>
      <c r="I21" s="97" t="s">
        <v>92</v>
      </c>
    </row>
    <row r="22" spans="1:17" x14ac:dyDescent="0.2">
      <c r="D22" s="16">
        <v>11</v>
      </c>
      <c r="E22" s="117" t="s">
        <v>44</v>
      </c>
      <c r="F22" s="16">
        <f t="shared" si="1"/>
        <v>3</v>
      </c>
      <c r="G22" s="123" t="s">
        <v>133</v>
      </c>
      <c r="H22" s="123" t="s">
        <v>133</v>
      </c>
      <c r="I22" s="97" t="s">
        <v>92</v>
      </c>
    </row>
    <row r="23" spans="1:17" x14ac:dyDescent="0.2">
      <c r="D23" s="16">
        <v>12</v>
      </c>
      <c r="E23" s="117" t="s">
        <v>44</v>
      </c>
      <c r="F23" s="16">
        <f t="shared" si="1"/>
        <v>3</v>
      </c>
      <c r="G23" s="123" t="s">
        <v>134</v>
      </c>
      <c r="H23" s="123" t="s">
        <v>134</v>
      </c>
      <c r="I23" s="97" t="s">
        <v>92</v>
      </c>
    </row>
    <row r="24" spans="1:17" x14ac:dyDescent="0.2">
      <c r="D24" s="16">
        <v>13</v>
      </c>
      <c r="E24" s="117" t="s">
        <v>42</v>
      </c>
      <c r="F24" s="16">
        <f>SUMIF(E$3:E$6,E24,F$3:F$6)</f>
        <v>1</v>
      </c>
      <c r="G24" s="123" t="s">
        <v>137</v>
      </c>
      <c r="H24" s="123" t="s">
        <v>137</v>
      </c>
      <c r="I24" s="97" t="s">
        <v>92</v>
      </c>
    </row>
    <row r="25" spans="1:17" x14ac:dyDescent="0.2">
      <c r="D25" s="16">
        <v>14</v>
      </c>
      <c r="E25" s="117" t="s">
        <v>44</v>
      </c>
      <c r="F25" s="16">
        <f>SUMIF(E$3:E$6,E25,F$3:F$6)</f>
        <v>3</v>
      </c>
      <c r="G25" s="123" t="s">
        <v>138</v>
      </c>
      <c r="H25" s="123" t="s">
        <v>138</v>
      </c>
      <c r="I25" s="97" t="s">
        <v>92</v>
      </c>
    </row>
    <row r="26" spans="1:17" x14ac:dyDescent="0.2">
      <c r="D26" s="16">
        <v>15</v>
      </c>
      <c r="E26" s="117" t="s">
        <v>42</v>
      </c>
      <c r="F26" s="16">
        <f>SUMIF(E$3:E$6,E26,F$3:F$6)</f>
        <v>1</v>
      </c>
      <c r="G26" s="123" t="s">
        <v>139</v>
      </c>
      <c r="H26" s="123" t="s">
        <v>139</v>
      </c>
      <c r="I26" s="97" t="s">
        <v>92</v>
      </c>
    </row>
    <row r="27" spans="1:17" x14ac:dyDescent="0.2">
      <c r="D27" s="16">
        <v>16</v>
      </c>
      <c r="E27" s="117" t="s">
        <v>44</v>
      </c>
      <c r="F27" s="16">
        <f>SUMIF(E$3:E$6,E27,F$3:F$6)</f>
        <v>3</v>
      </c>
      <c r="G27" s="123" t="s">
        <v>140</v>
      </c>
      <c r="H27" s="123" t="s">
        <v>140</v>
      </c>
      <c r="I27" s="97" t="s">
        <v>92</v>
      </c>
    </row>
    <row r="28" spans="1:17" ht="12.75" customHeight="1" x14ac:dyDescent="0.2">
      <c r="D28" s="16">
        <v>17</v>
      </c>
      <c r="E28" s="117" t="s">
        <v>44</v>
      </c>
      <c r="F28" s="16">
        <f>SUMIF(L$3:L$6,E28,M$3:M$6)</f>
        <v>3</v>
      </c>
      <c r="G28" s="123" t="s">
        <v>130</v>
      </c>
      <c r="H28" s="123" t="s">
        <v>130</v>
      </c>
      <c r="I28" s="97" t="s">
        <v>92</v>
      </c>
    </row>
    <row r="29" spans="1:17" ht="12.75" customHeight="1" x14ac:dyDescent="0.2">
      <c r="D29" s="16">
        <v>18</v>
      </c>
      <c r="E29" s="117" t="s">
        <v>44</v>
      </c>
      <c r="F29" s="16">
        <f>SUMIF(E$3:E$6,E29,F$3:F$6)</f>
        <v>3</v>
      </c>
      <c r="G29" s="122" t="s">
        <v>136</v>
      </c>
      <c r="H29" s="122" t="s">
        <v>136</v>
      </c>
      <c r="I29" s="97" t="s">
        <v>92</v>
      </c>
    </row>
    <row r="30" spans="1:17" ht="12.75" customHeight="1" x14ac:dyDescent="0.2">
      <c r="D30" s="16">
        <v>19</v>
      </c>
      <c r="E30" s="117" t="s">
        <v>44</v>
      </c>
      <c r="F30" s="16">
        <f>SUMIF(L$3:L$6,E30,M$3:M$6)</f>
        <v>3</v>
      </c>
      <c r="G30" s="123" t="s">
        <v>135</v>
      </c>
      <c r="H30" s="123" t="s">
        <v>135</v>
      </c>
      <c r="I30" s="97" t="s">
        <v>92</v>
      </c>
      <c r="J30" s="98"/>
    </row>
    <row r="31" spans="1:17" x14ac:dyDescent="0.2">
      <c r="D31" s="16">
        <v>20</v>
      </c>
      <c r="E31" s="117" t="s">
        <v>44</v>
      </c>
      <c r="F31" s="16">
        <f t="shared" ref="F31:F36" si="2">SUMIF(E$3:E$6,E31,F$3:F$6)</f>
        <v>3</v>
      </c>
      <c r="G31" s="118" t="s">
        <v>127</v>
      </c>
      <c r="H31" s="118" t="s">
        <v>127</v>
      </c>
      <c r="I31" s="97" t="s">
        <v>116</v>
      </c>
    </row>
    <row r="32" spans="1:17" x14ac:dyDescent="0.2">
      <c r="D32" s="16">
        <v>21</v>
      </c>
      <c r="E32" s="117" t="s">
        <v>42</v>
      </c>
      <c r="F32" s="16">
        <f t="shared" si="2"/>
        <v>1</v>
      </c>
      <c r="G32" s="119" t="s">
        <v>141</v>
      </c>
      <c r="H32" s="120" t="s">
        <v>141</v>
      </c>
      <c r="I32" s="97" t="s">
        <v>92</v>
      </c>
      <c r="J32" s="101"/>
    </row>
    <row r="33" spans="4:10" x14ac:dyDescent="0.2">
      <c r="D33" s="16">
        <v>22</v>
      </c>
      <c r="E33" s="117" t="s">
        <v>42</v>
      </c>
      <c r="F33" s="16">
        <f t="shared" si="2"/>
        <v>1</v>
      </c>
      <c r="G33" s="118" t="s">
        <v>129</v>
      </c>
      <c r="H33" s="118" t="s">
        <v>129</v>
      </c>
      <c r="I33" s="97" t="s">
        <v>92</v>
      </c>
      <c r="J33" s="100"/>
    </row>
    <row r="34" spans="4:10" x14ac:dyDescent="0.2">
      <c r="D34" s="16">
        <v>23</v>
      </c>
      <c r="E34" s="117" t="s">
        <v>46</v>
      </c>
      <c r="F34" s="16">
        <f t="shared" si="2"/>
        <v>6</v>
      </c>
      <c r="G34" s="118" t="s">
        <v>144</v>
      </c>
      <c r="H34" s="118" t="s">
        <v>131</v>
      </c>
      <c r="I34" s="97" t="s">
        <v>92</v>
      </c>
      <c r="J34" s="101"/>
    </row>
    <row r="35" spans="4:10" x14ac:dyDescent="0.2">
      <c r="D35" s="16">
        <v>24</v>
      </c>
      <c r="E35" s="117" t="s">
        <v>42</v>
      </c>
      <c r="F35" s="16">
        <f t="shared" si="2"/>
        <v>1</v>
      </c>
      <c r="G35" s="118" t="s">
        <v>128</v>
      </c>
      <c r="H35" s="118" t="s">
        <v>128</v>
      </c>
      <c r="I35" s="97" t="s">
        <v>92</v>
      </c>
      <c r="J35" s="100"/>
    </row>
    <row r="36" spans="4:10" x14ac:dyDescent="0.2">
      <c r="D36" s="16">
        <v>25</v>
      </c>
      <c r="E36" s="117" t="s">
        <v>44</v>
      </c>
      <c r="F36" s="16">
        <f t="shared" si="2"/>
        <v>3</v>
      </c>
      <c r="G36" s="119" t="s">
        <v>143</v>
      </c>
      <c r="H36" s="120" t="s">
        <v>141</v>
      </c>
      <c r="I36" s="97" t="s">
        <v>92</v>
      </c>
    </row>
  </sheetData>
  <mergeCells count="35">
    <mergeCell ref="A2:B2"/>
    <mergeCell ref="A7:B7"/>
    <mergeCell ref="G15:H15"/>
    <mergeCell ref="G14:H14"/>
    <mergeCell ref="G13:H13"/>
    <mergeCell ref="D2:E2"/>
    <mergeCell ref="D7:E7"/>
    <mergeCell ref="G10:H10"/>
    <mergeCell ref="G11:H11"/>
    <mergeCell ref="N10:O10"/>
    <mergeCell ref="G31:H31"/>
    <mergeCell ref="G32:H32"/>
    <mergeCell ref="G30:H30"/>
    <mergeCell ref="G12:H12"/>
    <mergeCell ref="G24:H24"/>
    <mergeCell ref="G25:H25"/>
    <mergeCell ref="G23:H23"/>
    <mergeCell ref="G18:H18"/>
    <mergeCell ref="N11:O11"/>
    <mergeCell ref="G20:H20"/>
    <mergeCell ref="G33:H33"/>
    <mergeCell ref="G34:H34"/>
    <mergeCell ref="G35:H35"/>
    <mergeCell ref="G36:H36"/>
    <mergeCell ref="K2:L2"/>
    <mergeCell ref="K7:L7"/>
    <mergeCell ref="G29:H29"/>
    <mergeCell ref="G28:H28"/>
    <mergeCell ref="G26:H26"/>
    <mergeCell ref="G27:H27"/>
    <mergeCell ref="G21:H21"/>
    <mergeCell ref="G22:H22"/>
    <mergeCell ref="G16:H16"/>
    <mergeCell ref="G19:H19"/>
    <mergeCell ref="G17:H17"/>
  </mergeCells>
  <phoneticPr fontId="22" type="noConversion"/>
  <dataValidations count="1">
    <dataValidation type="list" allowBlank="1" showInputMessage="1" showErrorMessage="1" sqref="B12:B18 E12:E36" xr:uid="{00000000-0002-0000-0000-000000000000}">
      <formula1>$B$3:$B$6</formula1>
    </dataValidation>
  </dataValidation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22"/>
  <sheetViews>
    <sheetView zoomScale="125" zoomScaleNormal="125" zoomScalePageLayoutView="125" workbookViewId="0">
      <selection activeCell="E3" sqref="E3"/>
    </sheetView>
  </sheetViews>
  <sheetFormatPr baseColWidth="10" defaultColWidth="9.140625" defaultRowHeight="11.25" x14ac:dyDescent="0.2"/>
  <cols>
    <col min="1" max="1" width="5.7109375" style="8" customWidth="1"/>
    <col min="2" max="2" width="2.7109375" style="8" bestFit="1" customWidth="1"/>
    <col min="3" max="3" width="19.42578125" style="9" bestFit="1" customWidth="1"/>
    <col min="4" max="4" width="14" style="9" customWidth="1"/>
    <col min="5" max="5" width="14.140625" style="8" customWidth="1"/>
    <col min="6" max="6" width="51" style="10" customWidth="1"/>
    <col min="7" max="16384" width="9.140625" style="8"/>
  </cols>
  <sheetData>
    <row r="2" spans="2:7" s="11" customFormat="1" ht="33.75" x14ac:dyDescent="0.2">
      <c r="B2" s="128" t="s">
        <v>18</v>
      </c>
      <c r="C2" s="128"/>
      <c r="D2" s="112" t="s">
        <v>91</v>
      </c>
      <c r="E2" s="113" t="s">
        <v>19</v>
      </c>
      <c r="F2" s="113" t="s">
        <v>20</v>
      </c>
    </row>
    <row r="3" spans="2:7" s="11" customFormat="1" ht="24.75" customHeight="1" x14ac:dyDescent="0.2">
      <c r="B3" s="16">
        <v>1</v>
      </c>
      <c r="C3" s="15" t="s">
        <v>21</v>
      </c>
      <c r="D3" s="87">
        <v>2</v>
      </c>
      <c r="E3" s="17">
        <v>3</v>
      </c>
      <c r="F3" s="56" t="s">
        <v>71</v>
      </c>
      <c r="G3" s="11">
        <f>D3*E3</f>
        <v>6</v>
      </c>
    </row>
    <row r="4" spans="2:7" s="11" customFormat="1" ht="33.75" x14ac:dyDescent="0.2">
      <c r="B4" s="16">
        <v>2</v>
      </c>
      <c r="C4" s="15" t="s">
        <v>22</v>
      </c>
      <c r="D4" s="87">
        <v>1</v>
      </c>
      <c r="E4" s="17">
        <v>3</v>
      </c>
      <c r="F4" s="56" t="s">
        <v>72</v>
      </c>
      <c r="G4" s="11">
        <f t="shared" ref="G4:G16" si="0">D4*E4</f>
        <v>3</v>
      </c>
    </row>
    <row r="5" spans="2:7" s="11" customFormat="1" ht="22.5" x14ac:dyDescent="0.2">
      <c r="B5" s="16">
        <v>3</v>
      </c>
      <c r="C5" s="15" t="s">
        <v>23</v>
      </c>
      <c r="D5" s="87">
        <v>1</v>
      </c>
      <c r="E5" s="17">
        <v>3</v>
      </c>
      <c r="F5" s="56" t="s">
        <v>73</v>
      </c>
      <c r="G5" s="11">
        <f t="shared" si="0"/>
        <v>3</v>
      </c>
    </row>
    <row r="6" spans="2:7" s="11" customFormat="1" ht="33.75" x14ac:dyDescent="0.2">
      <c r="B6" s="16">
        <v>4</v>
      </c>
      <c r="C6" s="15" t="s">
        <v>24</v>
      </c>
      <c r="D6" s="87">
        <v>1</v>
      </c>
      <c r="E6" s="17">
        <v>4</v>
      </c>
      <c r="F6" s="56" t="s">
        <v>74</v>
      </c>
      <c r="G6" s="11">
        <f t="shared" si="0"/>
        <v>4</v>
      </c>
    </row>
    <row r="7" spans="2:7" s="11" customFormat="1" ht="56.25" x14ac:dyDescent="0.2">
      <c r="B7" s="16">
        <v>5</v>
      </c>
      <c r="C7" s="15" t="s">
        <v>25</v>
      </c>
      <c r="D7" s="87">
        <v>1</v>
      </c>
      <c r="E7" s="17">
        <v>4</v>
      </c>
      <c r="F7" s="56" t="s">
        <v>75</v>
      </c>
      <c r="G7" s="11">
        <f t="shared" si="0"/>
        <v>4</v>
      </c>
    </row>
    <row r="8" spans="2:7" s="11" customFormat="1" ht="33.75" x14ac:dyDescent="0.2">
      <c r="B8" s="16">
        <v>6</v>
      </c>
      <c r="C8" s="15" t="s">
        <v>26</v>
      </c>
      <c r="D8" s="87">
        <v>0.5</v>
      </c>
      <c r="E8" s="17">
        <v>2</v>
      </c>
      <c r="F8" s="56" t="s">
        <v>27</v>
      </c>
      <c r="G8" s="11">
        <f t="shared" si="0"/>
        <v>1</v>
      </c>
    </row>
    <row r="9" spans="2:7" s="11" customFormat="1" ht="33.75" x14ac:dyDescent="0.2">
      <c r="B9" s="16">
        <v>7</v>
      </c>
      <c r="C9" s="15" t="s">
        <v>28</v>
      </c>
      <c r="D9" s="87">
        <v>0.5</v>
      </c>
      <c r="E9" s="17">
        <v>2</v>
      </c>
      <c r="F9" s="56" t="s">
        <v>29</v>
      </c>
      <c r="G9" s="11">
        <f t="shared" si="0"/>
        <v>1</v>
      </c>
    </row>
    <row r="10" spans="2:7" s="11" customFormat="1" ht="22.5" x14ac:dyDescent="0.2">
      <c r="B10" s="16">
        <v>8</v>
      </c>
      <c r="C10" s="15" t="s">
        <v>30</v>
      </c>
      <c r="D10" s="87">
        <v>2</v>
      </c>
      <c r="E10" s="17">
        <v>2</v>
      </c>
      <c r="F10" s="56" t="s">
        <v>76</v>
      </c>
      <c r="G10" s="11">
        <f t="shared" si="0"/>
        <v>4</v>
      </c>
    </row>
    <row r="11" spans="2:7" s="11" customFormat="1" ht="33.75" x14ac:dyDescent="0.2">
      <c r="B11" s="16">
        <v>9</v>
      </c>
      <c r="C11" s="15" t="s">
        <v>31</v>
      </c>
      <c r="D11" s="87">
        <v>1</v>
      </c>
      <c r="E11" s="17">
        <v>2</v>
      </c>
      <c r="F11" s="56" t="s">
        <v>77</v>
      </c>
      <c r="G11" s="11">
        <f t="shared" si="0"/>
        <v>2</v>
      </c>
    </row>
    <row r="12" spans="2:7" s="11" customFormat="1" ht="45" x14ac:dyDescent="0.2">
      <c r="B12" s="16">
        <v>10</v>
      </c>
      <c r="C12" s="15" t="s">
        <v>32</v>
      </c>
      <c r="D12" s="87">
        <v>1</v>
      </c>
      <c r="E12" s="17">
        <v>3</v>
      </c>
      <c r="F12" s="56" t="s">
        <v>78</v>
      </c>
      <c r="G12" s="11">
        <f t="shared" si="0"/>
        <v>3</v>
      </c>
    </row>
    <row r="13" spans="2:7" s="11" customFormat="1" ht="33.75" x14ac:dyDescent="0.2">
      <c r="B13" s="16">
        <v>11</v>
      </c>
      <c r="C13" s="15" t="s">
        <v>33</v>
      </c>
      <c r="D13" s="87">
        <v>1</v>
      </c>
      <c r="E13" s="17">
        <v>1</v>
      </c>
      <c r="F13" s="56" t="s">
        <v>79</v>
      </c>
      <c r="G13" s="11">
        <f t="shared" si="0"/>
        <v>1</v>
      </c>
    </row>
    <row r="14" spans="2:7" s="11" customFormat="1" ht="33.75" x14ac:dyDescent="0.2">
      <c r="B14" s="16">
        <v>12</v>
      </c>
      <c r="C14" s="15" t="s">
        <v>34</v>
      </c>
      <c r="D14" s="87">
        <v>1</v>
      </c>
      <c r="E14" s="17">
        <v>1</v>
      </c>
      <c r="F14" s="56" t="s">
        <v>80</v>
      </c>
      <c r="G14" s="11">
        <f t="shared" si="0"/>
        <v>1</v>
      </c>
    </row>
    <row r="15" spans="2:7" s="11" customFormat="1" ht="22.5" x14ac:dyDescent="0.2">
      <c r="B15" s="16">
        <v>13</v>
      </c>
      <c r="C15" s="15" t="s">
        <v>35</v>
      </c>
      <c r="D15" s="87">
        <v>1</v>
      </c>
      <c r="E15" s="17">
        <v>3</v>
      </c>
      <c r="F15" s="56" t="s">
        <v>81</v>
      </c>
      <c r="G15" s="11">
        <f t="shared" si="0"/>
        <v>3</v>
      </c>
    </row>
    <row r="16" spans="2:7" s="11" customFormat="1" ht="33.75" x14ac:dyDescent="0.2">
      <c r="B16" s="16">
        <v>14</v>
      </c>
      <c r="C16" s="15" t="s">
        <v>36</v>
      </c>
      <c r="D16" s="87">
        <v>2.5</v>
      </c>
      <c r="E16" s="17">
        <v>1</v>
      </c>
      <c r="F16" s="56" t="s">
        <v>82</v>
      </c>
      <c r="G16" s="11">
        <f t="shared" si="0"/>
        <v>2.5</v>
      </c>
    </row>
    <row r="17" spans="2:7" ht="21.75" customHeight="1" x14ac:dyDescent="0.2">
      <c r="B17" s="121" t="s">
        <v>49</v>
      </c>
      <c r="C17" s="121"/>
      <c r="D17" s="58"/>
      <c r="E17" s="55">
        <f t="array" ref="E17">0.6+(SUM(D3:D16*E3:E16)/100)</f>
        <v>0.98499999999999999</v>
      </c>
      <c r="F17" s="59"/>
      <c r="G17" s="8">
        <f>0.6+SUM(G3:G16)/100</f>
        <v>0.98499999999999999</v>
      </c>
    </row>
    <row r="19" spans="2:7" ht="22.5" x14ac:dyDescent="0.2">
      <c r="F19" s="12" t="s">
        <v>37</v>
      </c>
    </row>
    <row r="20" spans="2:7" x14ac:dyDescent="0.2">
      <c r="F20" s="13" t="s">
        <v>38</v>
      </c>
    </row>
    <row r="21" spans="2:7" x14ac:dyDescent="0.2">
      <c r="F21" s="13" t="s">
        <v>39</v>
      </c>
    </row>
    <row r="22" spans="2:7" ht="22.5" x14ac:dyDescent="0.2">
      <c r="F22" s="14" t="s">
        <v>40</v>
      </c>
    </row>
  </sheetData>
  <mergeCells count="2">
    <mergeCell ref="B2:C2"/>
    <mergeCell ref="B17:C17"/>
  </mergeCells>
  <phoneticPr fontId="22" type="noConversion"/>
  <hyperlinks>
    <hyperlink ref="F20" r:id="rId1" tooltip="Permanent Link: Software Cost Estimation With Use Case Points - Introduction" display="http://tynerblain.com/blog/2007/02/12/software-cost-estimation-ucp-1/" xr:uid="{00000000-0004-0000-0100-000000000000}"/>
    <hyperlink ref="F22" r:id="rId2" xr:uid="{00000000-0004-0000-0100-000001000000}"/>
    <hyperlink ref="F21" r:id="rId3" tooltip="Permanent Link: Software Cost Estimation With Use Case Points - Technical Factors" display="http://tynerblain.com/blog/2007/02/13/software-cost-estimation-ucp-2/" xr:uid="{00000000-0004-0000-01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49"/>
  <sheetViews>
    <sheetView topLeftCell="A24" zoomScale="150" zoomScaleNormal="150" zoomScalePageLayoutView="150" workbookViewId="0">
      <selection activeCell="B36" sqref="B36"/>
    </sheetView>
  </sheetViews>
  <sheetFormatPr baseColWidth="10" defaultColWidth="11.42578125" defaultRowHeight="12.75" x14ac:dyDescent="0.2"/>
  <cols>
    <col min="1" max="1" width="36.7109375" bestFit="1" customWidth="1"/>
    <col min="2" max="2" width="14.42578125" customWidth="1"/>
    <col min="3" max="3" width="5.140625" customWidth="1"/>
    <col min="4" max="4" width="22.7109375" bestFit="1" customWidth="1"/>
    <col min="5" max="5" width="7.28515625" customWidth="1"/>
    <col min="6" max="6" width="6.42578125" bestFit="1" customWidth="1"/>
    <col min="7" max="7" width="11.42578125" bestFit="1" customWidth="1"/>
    <col min="8" max="8" width="7.42578125" bestFit="1" customWidth="1"/>
    <col min="9" max="9" width="13.7109375" bestFit="1" customWidth="1"/>
    <col min="10" max="10" width="6.42578125" bestFit="1" customWidth="1"/>
    <col min="11" max="11" width="7.28515625" bestFit="1" customWidth="1"/>
    <col min="12" max="13" width="9.7109375" bestFit="1" customWidth="1"/>
    <col min="14" max="14" width="5.7109375" customWidth="1"/>
    <col min="15" max="16" width="3.42578125" customWidth="1"/>
    <col min="17" max="23" width="3" bestFit="1" customWidth="1"/>
    <col min="24" max="24" width="4" bestFit="1" customWidth="1"/>
    <col min="25" max="25" width="3.7109375" bestFit="1" customWidth="1"/>
    <col min="26" max="27" width="4" bestFit="1" customWidth="1"/>
  </cols>
  <sheetData>
    <row r="1" spans="1:14" ht="38.25" customHeight="1" x14ac:dyDescent="0.2">
      <c r="A1" s="131" t="s">
        <v>89</v>
      </c>
      <c r="B1" s="131"/>
      <c r="C1" s="35"/>
      <c r="D1" s="36"/>
      <c r="E1" s="36"/>
      <c r="F1" s="36"/>
      <c r="G1" s="36"/>
      <c r="H1" s="36"/>
      <c r="I1" s="36"/>
      <c r="J1" s="36"/>
      <c r="K1" s="36"/>
      <c r="L1" s="36"/>
      <c r="M1" s="36"/>
      <c r="N1" s="36"/>
    </row>
    <row r="2" spans="1:14" x14ac:dyDescent="0.2">
      <c r="A2" s="1"/>
      <c r="B2" s="27"/>
      <c r="C2" s="37"/>
      <c r="D2" s="20"/>
      <c r="E2" s="38"/>
      <c r="F2" s="38"/>
      <c r="G2" s="38"/>
      <c r="H2" s="38"/>
      <c r="I2" s="38"/>
      <c r="J2" s="38"/>
      <c r="K2" s="38"/>
      <c r="L2" s="38"/>
      <c r="M2" s="38"/>
      <c r="N2" s="39"/>
    </row>
    <row r="3" spans="1:14" x14ac:dyDescent="0.2">
      <c r="A3" s="71" t="s">
        <v>90</v>
      </c>
      <c r="B3" s="27"/>
      <c r="C3" s="37"/>
      <c r="D3" s="40"/>
      <c r="E3" s="40"/>
      <c r="F3" s="40"/>
      <c r="G3" s="40"/>
      <c r="H3" s="40"/>
      <c r="I3" s="40"/>
      <c r="J3" s="40"/>
      <c r="K3" s="40"/>
      <c r="L3" s="40"/>
      <c r="M3" s="40"/>
      <c r="N3" s="39"/>
    </row>
    <row r="4" spans="1:14" x14ac:dyDescent="0.2">
      <c r="A4" s="28"/>
      <c r="B4" s="27"/>
      <c r="C4" s="37"/>
      <c r="D4" s="41"/>
      <c r="E4" s="42"/>
      <c r="F4" s="42"/>
      <c r="G4" s="42"/>
      <c r="H4" s="42"/>
      <c r="I4" s="42"/>
      <c r="J4" s="42"/>
      <c r="K4" s="42"/>
      <c r="L4" s="43"/>
      <c r="M4" s="43"/>
      <c r="N4" s="39"/>
    </row>
    <row r="5" spans="1:14" x14ac:dyDescent="0.2">
      <c r="A5" s="29" t="s">
        <v>1</v>
      </c>
      <c r="B5" s="27"/>
      <c r="C5" s="37"/>
      <c r="D5" s="41"/>
      <c r="E5" s="42"/>
      <c r="F5" s="42"/>
      <c r="G5" s="42"/>
      <c r="H5" s="42"/>
      <c r="I5" s="42"/>
      <c r="J5" s="42"/>
      <c r="K5" s="42"/>
      <c r="L5" s="43"/>
      <c r="M5" s="43"/>
      <c r="N5" s="39"/>
    </row>
    <row r="6" spans="1:14" x14ac:dyDescent="0.2">
      <c r="A6" s="28"/>
      <c r="B6" s="27"/>
      <c r="C6" s="37"/>
      <c r="D6" s="41"/>
      <c r="E6" s="42"/>
      <c r="F6" s="42"/>
      <c r="G6" s="42"/>
      <c r="H6" s="42"/>
      <c r="I6" s="42"/>
      <c r="J6" s="42"/>
      <c r="K6" s="42"/>
      <c r="L6" s="43"/>
      <c r="M6" s="43"/>
      <c r="N6" s="39"/>
    </row>
    <row r="7" spans="1:14" x14ac:dyDescent="0.2">
      <c r="A7" s="1" t="s">
        <v>2</v>
      </c>
      <c r="B7" s="27"/>
      <c r="C7" s="37"/>
      <c r="D7" s="31"/>
      <c r="E7" s="20"/>
      <c r="F7" s="20"/>
      <c r="G7" s="20"/>
      <c r="H7" s="20"/>
      <c r="I7" s="20"/>
      <c r="J7" s="20"/>
      <c r="K7" s="32"/>
      <c r="L7" s="33"/>
      <c r="M7" s="34"/>
      <c r="N7" s="39"/>
    </row>
    <row r="8" spans="1:14" x14ac:dyDescent="0.2">
      <c r="A8" s="1" t="s">
        <v>3</v>
      </c>
      <c r="B8" s="27"/>
      <c r="C8" s="37"/>
      <c r="D8" s="39"/>
      <c r="E8" s="39"/>
      <c r="F8" s="39"/>
      <c r="G8" s="39"/>
      <c r="H8" s="39"/>
      <c r="I8" s="39"/>
      <c r="J8" s="39"/>
      <c r="K8" s="39"/>
      <c r="L8" s="39"/>
      <c r="M8" s="39"/>
      <c r="N8" s="39"/>
    </row>
    <row r="9" spans="1:14" x14ac:dyDescent="0.2">
      <c r="A9" s="1" t="s">
        <v>4</v>
      </c>
      <c r="B9" s="27"/>
      <c r="C9" s="37"/>
      <c r="D9" s="39"/>
      <c r="E9" s="39"/>
      <c r="F9" s="5"/>
      <c r="G9" s="44"/>
      <c r="H9" s="45"/>
      <c r="I9" s="39"/>
      <c r="J9" s="39"/>
      <c r="K9" s="39"/>
      <c r="L9" s="39"/>
      <c r="M9" s="39"/>
      <c r="N9" s="39"/>
    </row>
    <row r="10" spans="1:14" x14ac:dyDescent="0.2">
      <c r="A10" s="30" t="s">
        <v>86</v>
      </c>
      <c r="B10" s="27"/>
      <c r="C10" s="37"/>
      <c r="D10" s="36"/>
      <c r="E10" s="36"/>
      <c r="F10" s="36"/>
      <c r="G10" s="36"/>
      <c r="H10" s="36"/>
      <c r="I10" s="36"/>
      <c r="J10" s="36"/>
      <c r="K10" s="36"/>
      <c r="L10" s="36"/>
      <c r="M10" s="36"/>
      <c r="N10" s="36"/>
    </row>
    <row r="11" spans="1:14" x14ac:dyDescent="0.2">
      <c r="A11" s="30" t="s">
        <v>114</v>
      </c>
      <c r="B11" s="27"/>
      <c r="C11" s="37"/>
      <c r="D11" s="36"/>
      <c r="E11" s="36"/>
      <c r="F11" s="36"/>
      <c r="G11" s="36"/>
      <c r="H11" s="36"/>
      <c r="I11" s="36"/>
      <c r="J11" s="36"/>
      <c r="K11" s="36"/>
      <c r="L11" s="36"/>
      <c r="M11" s="36"/>
      <c r="N11" s="36"/>
    </row>
    <row r="12" spans="1:14" x14ac:dyDescent="0.2">
      <c r="A12" s="1"/>
      <c r="B12" s="27"/>
      <c r="C12" s="1"/>
    </row>
    <row r="13" spans="1:14" x14ac:dyDescent="0.2">
      <c r="A13" s="30" t="s">
        <v>87</v>
      </c>
      <c r="B13" s="27"/>
      <c r="C13" s="1"/>
    </row>
    <row r="14" spans="1:14" x14ac:dyDescent="0.2">
      <c r="A14" s="30" t="s">
        <v>115</v>
      </c>
      <c r="B14" s="27"/>
      <c r="C14" s="1"/>
    </row>
    <row r="15" spans="1:14" x14ac:dyDescent="0.2">
      <c r="A15" s="1"/>
      <c r="B15" s="27"/>
      <c r="C15" s="1"/>
    </row>
    <row r="16" spans="1:14" ht="22.5" x14ac:dyDescent="0.2">
      <c r="A16" s="52" t="s">
        <v>149</v>
      </c>
      <c r="B16" s="27"/>
      <c r="C16" s="1"/>
    </row>
    <row r="17" spans="1:27" x14ac:dyDescent="0.2">
      <c r="A17" s="28"/>
      <c r="B17" s="27"/>
      <c r="C17" s="1"/>
    </row>
    <row r="18" spans="1:27" x14ac:dyDescent="0.2">
      <c r="A18" s="1" t="s">
        <v>5</v>
      </c>
      <c r="B18" s="27"/>
      <c r="C18" s="1"/>
    </row>
    <row r="19" spans="1:27" ht="45" x14ac:dyDescent="0.2">
      <c r="A19" s="1" t="s">
        <v>6</v>
      </c>
      <c r="B19" s="27"/>
      <c r="C19" s="1" t="s">
        <v>145</v>
      </c>
    </row>
    <row r="20" spans="1:27" x14ac:dyDescent="0.2">
      <c r="A20" s="30" t="s">
        <v>65</v>
      </c>
      <c r="B20" s="27"/>
      <c r="C20" s="1"/>
    </row>
    <row r="21" spans="1:27" x14ac:dyDescent="0.2">
      <c r="A21" s="30" t="s">
        <v>7</v>
      </c>
      <c r="B21" s="27"/>
      <c r="C21" s="52"/>
      <c r="D21" s="95"/>
    </row>
    <row r="22" spans="1:27" x14ac:dyDescent="0.2">
      <c r="A22" s="30" t="s">
        <v>8</v>
      </c>
      <c r="B22" s="27"/>
      <c r="C22" s="52"/>
      <c r="D22" s="95"/>
      <c r="O22" s="8"/>
      <c r="P22" s="8"/>
      <c r="Q22" s="8"/>
      <c r="R22" s="8"/>
      <c r="S22" s="8"/>
      <c r="T22" s="8"/>
      <c r="U22" s="8"/>
      <c r="V22" s="8"/>
      <c r="W22" s="8"/>
      <c r="X22" s="8"/>
      <c r="Y22" s="8"/>
      <c r="Z22" s="8"/>
      <c r="AA22" s="8"/>
    </row>
    <row r="23" spans="1:27" x14ac:dyDescent="0.2">
      <c r="A23" s="2"/>
      <c r="B23" s="27"/>
      <c r="C23" s="1"/>
      <c r="D23" s="95"/>
      <c r="O23" s="8"/>
      <c r="P23" s="8"/>
      <c r="Q23" s="8"/>
      <c r="R23" s="8"/>
      <c r="S23" s="8"/>
      <c r="T23" s="8"/>
      <c r="U23" s="8"/>
      <c r="V23" s="8"/>
      <c r="W23" s="8"/>
      <c r="X23" s="8"/>
      <c r="Y23" s="8"/>
      <c r="Z23" s="8"/>
      <c r="AA23" s="8"/>
    </row>
    <row r="25" spans="1:27" ht="15" x14ac:dyDescent="0.2">
      <c r="A25" s="114" t="s">
        <v>148</v>
      </c>
      <c r="B25" s="114"/>
      <c r="C25" s="52"/>
      <c r="O25" s="8"/>
      <c r="P25" s="8"/>
      <c r="Q25" s="8"/>
      <c r="R25" s="8"/>
      <c r="S25" s="8"/>
      <c r="T25" s="8"/>
      <c r="U25" s="8"/>
      <c r="V25" s="8"/>
      <c r="W25" s="8"/>
      <c r="X25" s="8"/>
      <c r="Y25" s="8"/>
      <c r="Z25" s="8"/>
      <c r="AA25" s="8"/>
    </row>
    <row r="26" spans="1:27" x14ac:dyDescent="0.2">
      <c r="A26" s="63" t="s">
        <v>113</v>
      </c>
      <c r="B26" s="50"/>
      <c r="C26" s="3"/>
      <c r="D26" s="62" t="s">
        <v>9</v>
      </c>
      <c r="E26" s="8"/>
      <c r="F26" s="8"/>
      <c r="G26" s="8"/>
      <c r="H26" s="8"/>
      <c r="I26" s="8"/>
      <c r="J26" s="8"/>
      <c r="K26" s="8"/>
      <c r="L26" s="8"/>
      <c r="M26" s="8"/>
      <c r="O26" s="61" t="s">
        <v>84</v>
      </c>
    </row>
    <row r="27" spans="1:27" ht="26.25" customHeight="1" x14ac:dyDescent="0.2">
      <c r="A27" s="121" t="s">
        <v>88</v>
      </c>
      <c r="B27" s="129"/>
      <c r="C27" s="4"/>
      <c r="D27" s="57" t="s">
        <v>85</v>
      </c>
      <c r="E27" s="57" t="s">
        <v>64</v>
      </c>
      <c r="F27" s="57" t="s">
        <v>55</v>
      </c>
      <c r="G27" s="57" t="s">
        <v>53</v>
      </c>
      <c r="H27" s="57" t="s">
        <v>10</v>
      </c>
      <c r="I27" s="57" t="s">
        <v>54</v>
      </c>
      <c r="J27" s="57" t="s">
        <v>11</v>
      </c>
      <c r="K27" s="57" t="s">
        <v>12</v>
      </c>
      <c r="L27" s="57" t="s">
        <v>13</v>
      </c>
      <c r="M27" s="57" t="s">
        <v>62</v>
      </c>
      <c r="O27" s="130" t="s">
        <v>109</v>
      </c>
      <c r="P27" s="130"/>
      <c r="Q27" s="130"/>
      <c r="R27" s="130"/>
      <c r="S27" s="130"/>
      <c r="T27" s="130"/>
      <c r="U27" s="130"/>
      <c r="V27" s="130"/>
      <c r="W27" s="130"/>
      <c r="X27" s="130"/>
      <c r="Y27" s="130"/>
      <c r="Z27" s="130"/>
    </row>
    <row r="28" spans="1:27" s="8" customFormat="1" ht="11.25" x14ac:dyDescent="0.2">
      <c r="A28" s="46" t="s">
        <v>14</v>
      </c>
      <c r="B28" s="47">
        <f>'Casos de uso'!H7</f>
        <v>55</v>
      </c>
      <c r="C28" s="6"/>
      <c r="D28" s="21" t="s">
        <v>108</v>
      </c>
      <c r="E28" s="18">
        <v>1</v>
      </c>
      <c r="F28" s="18">
        <v>0.2</v>
      </c>
      <c r="G28" s="18">
        <v>0.3</v>
      </c>
      <c r="H28" s="18">
        <v>0.2</v>
      </c>
      <c r="I28" s="18">
        <v>0.2</v>
      </c>
      <c r="J28" s="18">
        <f>SUM(F28:I28)</f>
        <v>0.89999999999999991</v>
      </c>
      <c r="K28" s="18">
        <f>E28*J28</f>
        <v>0.89999999999999991</v>
      </c>
      <c r="L28" s="22">
        <v>21392</v>
      </c>
      <c r="M28" s="22">
        <f>K28*L28</f>
        <v>19252.8</v>
      </c>
      <c r="O28" s="66" t="s">
        <v>94</v>
      </c>
      <c r="P28" s="66" t="s">
        <v>95</v>
      </c>
      <c r="Q28" s="66" t="s">
        <v>96</v>
      </c>
      <c r="R28" s="66" t="s">
        <v>97</v>
      </c>
      <c r="S28" s="66" t="s">
        <v>98</v>
      </c>
      <c r="T28" s="66" t="s">
        <v>99</v>
      </c>
      <c r="U28" s="66" t="s">
        <v>100</v>
      </c>
      <c r="V28" s="66" t="s">
        <v>101</v>
      </c>
      <c r="W28" s="66" t="s">
        <v>102</v>
      </c>
      <c r="X28" s="66" t="s">
        <v>103</v>
      </c>
      <c r="Y28" s="66" t="s">
        <v>104</v>
      </c>
      <c r="Z28" s="66" t="s">
        <v>105</v>
      </c>
    </row>
    <row r="29" spans="1:27" s="8" customFormat="1" ht="11.25" x14ac:dyDescent="0.2">
      <c r="A29" s="46" t="s">
        <v>50</v>
      </c>
      <c r="B29" s="47">
        <f>'Casos de uso'!G7</f>
        <v>97</v>
      </c>
      <c r="C29" s="54"/>
      <c r="D29" s="21" t="s">
        <v>70</v>
      </c>
      <c r="E29" s="18">
        <v>1</v>
      </c>
      <c r="F29" s="18"/>
      <c r="G29" s="18">
        <v>1</v>
      </c>
      <c r="H29" s="18"/>
      <c r="I29" s="18"/>
      <c r="J29" s="18">
        <f>SUM(F29:I29)</f>
        <v>1</v>
      </c>
      <c r="K29" s="18">
        <f>E29*J29</f>
        <v>1</v>
      </c>
      <c r="L29" s="22">
        <v>18718</v>
      </c>
      <c r="M29" s="22">
        <f>K29*L29</f>
        <v>18718</v>
      </c>
      <c r="O29" s="67" t="s">
        <v>60</v>
      </c>
      <c r="P29" s="68"/>
      <c r="Q29" s="68"/>
      <c r="R29" s="68"/>
      <c r="S29" s="69"/>
      <c r="T29" s="69"/>
      <c r="U29" s="69"/>
      <c r="V29" s="69"/>
      <c r="W29" s="69"/>
      <c r="X29" s="69"/>
      <c r="Y29" s="69"/>
      <c r="Z29" s="69"/>
    </row>
    <row r="30" spans="1:27" s="8" customFormat="1" ht="11.25" x14ac:dyDescent="0.2">
      <c r="A30" s="46" t="s">
        <v>15</v>
      </c>
      <c r="B30" s="47">
        <v>2.94</v>
      </c>
      <c r="D30" s="21" t="s">
        <v>52</v>
      </c>
      <c r="E30" s="26">
        <v>1</v>
      </c>
      <c r="F30" s="18">
        <v>0.1</v>
      </c>
      <c r="G30" s="18">
        <v>2</v>
      </c>
      <c r="H30" s="18">
        <v>0.5</v>
      </c>
      <c r="I30" s="18"/>
      <c r="J30" s="18">
        <f>SUM(F30:I30)</f>
        <v>2.6</v>
      </c>
      <c r="K30" s="18">
        <f>E30*J30</f>
        <v>2.6</v>
      </c>
      <c r="L30" s="22">
        <v>14707</v>
      </c>
      <c r="M30" s="22">
        <f>K30*L30</f>
        <v>38238.200000000004</v>
      </c>
      <c r="O30" s="69"/>
      <c r="P30" s="70" t="s">
        <v>59</v>
      </c>
      <c r="Q30" s="70" t="s">
        <v>59</v>
      </c>
      <c r="R30" s="70" t="s">
        <v>59</v>
      </c>
      <c r="S30" s="70" t="s">
        <v>59</v>
      </c>
      <c r="T30" s="70" t="s">
        <v>59</v>
      </c>
      <c r="U30" s="70" t="s">
        <v>59</v>
      </c>
      <c r="V30" s="70" t="s">
        <v>59</v>
      </c>
      <c r="W30" s="70" t="s">
        <v>59</v>
      </c>
      <c r="X30" s="68"/>
      <c r="Y30" s="68"/>
      <c r="Z30" s="68"/>
    </row>
    <row r="31" spans="1:27" s="8" customFormat="1" ht="11.25" x14ac:dyDescent="0.2">
      <c r="A31" s="46" t="s">
        <v>51</v>
      </c>
      <c r="B31" s="60">
        <v>30</v>
      </c>
      <c r="D31" s="21" t="s">
        <v>106</v>
      </c>
      <c r="E31" s="18">
        <v>1</v>
      </c>
      <c r="F31" s="18"/>
      <c r="G31" s="18">
        <v>0.2</v>
      </c>
      <c r="H31" s="18"/>
      <c r="I31" s="18">
        <v>0</v>
      </c>
      <c r="J31" s="18">
        <f>SUM(F31:I31)</f>
        <v>0.2</v>
      </c>
      <c r="K31" s="18">
        <f>E31*J31</f>
        <v>0.2</v>
      </c>
      <c r="L31" s="22">
        <v>9359</v>
      </c>
      <c r="M31" s="22">
        <f>K31*L31</f>
        <v>1871.8000000000002</v>
      </c>
      <c r="O31" s="69"/>
      <c r="P31" s="69"/>
      <c r="Q31" s="68"/>
      <c r="R31" s="89"/>
      <c r="S31" s="68"/>
      <c r="T31" s="96"/>
      <c r="U31" s="94" t="s">
        <v>61</v>
      </c>
      <c r="V31" s="94" t="s">
        <v>61</v>
      </c>
      <c r="W31" s="94" t="s">
        <v>61</v>
      </c>
      <c r="X31" s="94" t="s">
        <v>61</v>
      </c>
      <c r="Y31" s="68"/>
      <c r="Z31" s="68"/>
    </row>
    <row r="32" spans="1:27" s="8" customFormat="1" ht="11.25" x14ac:dyDescent="0.2">
      <c r="A32" s="46" t="s">
        <v>16</v>
      </c>
      <c r="B32" s="47">
        <f>'Factores Complejidad Tecnica'!$E$17</f>
        <v>0.98499999999999999</v>
      </c>
      <c r="D32" s="25" t="s">
        <v>107</v>
      </c>
      <c r="E32" s="26">
        <v>1</v>
      </c>
      <c r="F32" s="26"/>
      <c r="G32" s="26">
        <v>0.5</v>
      </c>
      <c r="H32" s="88">
        <v>2</v>
      </c>
      <c r="I32" s="18">
        <v>1.0900000000000001</v>
      </c>
      <c r="J32" s="18">
        <f>SUM(F32:I32)</f>
        <v>3.59</v>
      </c>
      <c r="K32" s="18">
        <f>E32*J32</f>
        <v>3.59</v>
      </c>
      <c r="L32" s="22">
        <v>4500</v>
      </c>
      <c r="M32" s="22">
        <f>K32*L32</f>
        <v>16155</v>
      </c>
      <c r="O32" s="69"/>
      <c r="P32" s="69"/>
      <c r="Q32" s="69"/>
      <c r="R32" s="69"/>
      <c r="S32" s="69"/>
      <c r="T32" s="69"/>
      <c r="U32" s="69"/>
      <c r="V32" s="68"/>
      <c r="W32" s="68"/>
      <c r="X32" s="68"/>
      <c r="Y32" s="68"/>
      <c r="Z32" s="68"/>
    </row>
    <row r="33" spans="1:27" s="8" customFormat="1" ht="11.25" x14ac:dyDescent="0.2">
      <c r="A33" s="46" t="s">
        <v>17</v>
      </c>
      <c r="B33" s="47">
        <f>B29*B31/1000</f>
        <v>2.91</v>
      </c>
      <c r="D33" s="23" t="s">
        <v>0</v>
      </c>
      <c r="E33" s="19">
        <f>SUM(E28:E32)</f>
        <v>5</v>
      </c>
      <c r="F33" s="19"/>
      <c r="G33" s="19"/>
      <c r="H33" s="19"/>
      <c r="I33" s="19"/>
      <c r="J33" s="19"/>
      <c r="K33" s="86">
        <f>SUM(K28:K32)</f>
        <v>8.2899999999999991</v>
      </c>
      <c r="L33" s="24"/>
      <c r="M33" s="90">
        <f>SUM(M28:M32)</f>
        <v>94235.8</v>
      </c>
      <c r="O33" s="69"/>
      <c r="P33" s="69"/>
      <c r="Q33" s="69"/>
      <c r="R33" s="69"/>
      <c r="S33" s="69"/>
      <c r="T33" s="69"/>
      <c r="U33" s="69"/>
      <c r="V33" s="68"/>
      <c r="W33" s="68"/>
      <c r="X33" s="68"/>
      <c r="Y33" s="68"/>
      <c r="Z33" s="68"/>
    </row>
    <row r="34" spans="1:27" x14ac:dyDescent="0.2">
      <c r="A34" s="48" t="s">
        <v>58</v>
      </c>
      <c r="B34" s="49">
        <f>B30*POWER(B33,B32)</f>
        <v>8.4194151507946984</v>
      </c>
      <c r="D34" s="31"/>
      <c r="E34" s="20"/>
      <c r="F34" s="20"/>
      <c r="G34" s="20"/>
      <c r="H34" s="20"/>
      <c r="I34" s="20"/>
      <c r="J34" s="20"/>
      <c r="K34" s="32"/>
      <c r="L34" s="33"/>
      <c r="M34" s="34"/>
      <c r="N34" s="8"/>
      <c r="O34" s="53" t="s">
        <v>60</v>
      </c>
      <c r="P34" s="65" t="s">
        <v>63</v>
      </c>
      <c r="Q34" s="64"/>
      <c r="R34" s="64"/>
      <c r="S34" s="54"/>
      <c r="T34" s="54"/>
      <c r="U34" s="54"/>
      <c r="V34" s="54"/>
      <c r="W34" s="65"/>
      <c r="X34" s="65"/>
      <c r="Y34" s="65"/>
      <c r="Z34" s="65"/>
    </row>
    <row r="35" spans="1:27" x14ac:dyDescent="0.2">
      <c r="A35" s="46" t="s">
        <v>146</v>
      </c>
      <c r="B35" s="102">
        <v>140000</v>
      </c>
      <c r="N35" s="8"/>
      <c r="O35" s="51" t="s">
        <v>59</v>
      </c>
      <c r="P35" s="65" t="s">
        <v>66</v>
      </c>
      <c r="Q35" s="54"/>
      <c r="R35" s="54"/>
      <c r="S35" s="54"/>
      <c r="T35" s="54"/>
      <c r="U35" s="54"/>
      <c r="V35" s="54"/>
      <c r="W35" s="54"/>
      <c r="X35" s="54"/>
      <c r="Y35" s="54"/>
      <c r="Z35" s="54"/>
    </row>
    <row r="36" spans="1:27" x14ac:dyDescent="0.2">
      <c r="A36" s="46" t="s">
        <v>147</v>
      </c>
      <c r="B36" s="102">
        <f>B35*B34*20*8</f>
        <v>188594899.37780124</v>
      </c>
      <c r="N36" s="8"/>
      <c r="O36" s="85" t="s">
        <v>61</v>
      </c>
      <c r="P36" s="65" t="s">
        <v>112</v>
      </c>
      <c r="Q36" s="54"/>
      <c r="R36" s="54"/>
      <c r="S36" s="54"/>
      <c r="T36" s="54"/>
      <c r="U36" s="54"/>
      <c r="V36" s="54"/>
      <c r="W36" s="54"/>
      <c r="X36" s="54"/>
      <c r="Y36" s="54"/>
      <c r="Z36" s="54"/>
    </row>
    <row r="38" spans="1:27" ht="15" x14ac:dyDescent="0.2">
      <c r="A38" s="108" t="s">
        <v>148</v>
      </c>
      <c r="B38" s="115"/>
      <c r="C38" s="52"/>
      <c r="O38" s="8"/>
      <c r="P38" s="8"/>
      <c r="Q38" s="8"/>
      <c r="R38" s="8"/>
      <c r="S38" s="8"/>
      <c r="T38" s="8"/>
      <c r="U38" s="8"/>
      <c r="V38" s="8"/>
      <c r="W38" s="8"/>
      <c r="X38" s="8"/>
      <c r="Y38" s="8"/>
      <c r="Z38" s="8"/>
      <c r="AA38" s="8"/>
    </row>
    <row r="39" spans="1:27" x14ac:dyDescent="0.2">
      <c r="A39" s="63" t="s">
        <v>113</v>
      </c>
      <c r="B39" s="50"/>
      <c r="C39" s="3"/>
      <c r="D39" s="62" t="s">
        <v>9</v>
      </c>
      <c r="E39" s="8"/>
      <c r="F39" s="8"/>
      <c r="G39" s="8"/>
      <c r="H39" s="8"/>
      <c r="I39" s="8"/>
      <c r="J39" s="8"/>
      <c r="K39" s="8"/>
      <c r="L39" s="8"/>
      <c r="M39" s="8"/>
      <c r="O39" s="61" t="s">
        <v>84</v>
      </c>
    </row>
    <row r="40" spans="1:27" ht="26.25" customHeight="1" x14ac:dyDescent="0.2">
      <c r="A40" s="121" t="s">
        <v>88</v>
      </c>
      <c r="B40" s="129"/>
      <c r="C40" s="4"/>
      <c r="D40" s="57" t="s">
        <v>85</v>
      </c>
      <c r="E40" s="57" t="s">
        <v>64</v>
      </c>
      <c r="F40" s="57" t="s">
        <v>55</v>
      </c>
      <c r="G40" s="57" t="s">
        <v>53</v>
      </c>
      <c r="H40" s="57" t="s">
        <v>10</v>
      </c>
      <c r="I40" s="57" t="s">
        <v>54</v>
      </c>
      <c r="J40" s="57" t="s">
        <v>11</v>
      </c>
      <c r="K40" s="57" t="s">
        <v>12</v>
      </c>
      <c r="L40" s="57" t="s">
        <v>13</v>
      </c>
      <c r="M40" s="57" t="s">
        <v>62</v>
      </c>
      <c r="O40" s="130" t="s">
        <v>109</v>
      </c>
      <c r="P40" s="130"/>
      <c r="Q40" s="130"/>
      <c r="R40" s="130"/>
      <c r="S40" s="130"/>
      <c r="T40" s="130"/>
      <c r="U40" s="130"/>
      <c r="V40" s="130"/>
      <c r="W40" s="130"/>
      <c r="X40" s="130"/>
      <c r="Y40" s="130"/>
      <c r="Z40" s="130"/>
    </row>
    <row r="41" spans="1:27" s="8" customFormat="1" ht="11.25" x14ac:dyDescent="0.2">
      <c r="A41" s="46" t="s">
        <v>14</v>
      </c>
      <c r="B41" s="47">
        <f>'Casos de uso'!O7</f>
        <v>0</v>
      </c>
      <c r="C41" s="6"/>
      <c r="D41" s="21" t="s">
        <v>108</v>
      </c>
      <c r="E41" s="18">
        <v>1</v>
      </c>
      <c r="F41" s="18">
        <v>0.1</v>
      </c>
      <c r="G41" s="18">
        <v>0.1</v>
      </c>
      <c r="H41" s="18"/>
      <c r="I41" s="18"/>
      <c r="J41" s="18">
        <f>SUM(F41:I41)</f>
        <v>0.2</v>
      </c>
      <c r="K41" s="18">
        <f>E41*J41</f>
        <v>0.2</v>
      </c>
      <c r="L41" s="22">
        <v>21392</v>
      </c>
      <c r="M41" s="22">
        <f>K41*L41</f>
        <v>4278.4000000000005</v>
      </c>
      <c r="O41" s="66" t="s">
        <v>94</v>
      </c>
      <c r="P41" s="66" t="s">
        <v>95</v>
      </c>
      <c r="Q41" s="66" t="s">
        <v>96</v>
      </c>
      <c r="R41" s="66" t="s">
        <v>97</v>
      </c>
      <c r="S41" s="66" t="s">
        <v>98</v>
      </c>
      <c r="T41" s="66" t="s">
        <v>99</v>
      </c>
      <c r="U41" s="66" t="s">
        <v>100</v>
      </c>
      <c r="V41" s="66" t="s">
        <v>101</v>
      </c>
      <c r="W41" s="66" t="s">
        <v>102</v>
      </c>
      <c r="X41" s="66" t="s">
        <v>103</v>
      </c>
      <c r="Y41" s="66" t="s">
        <v>104</v>
      </c>
      <c r="Z41" s="66" t="s">
        <v>105</v>
      </c>
    </row>
    <row r="42" spans="1:27" s="8" customFormat="1" ht="11.25" x14ac:dyDescent="0.2">
      <c r="A42" s="46" t="s">
        <v>50</v>
      </c>
      <c r="B42" s="47">
        <f>'Casos de uso'!N7</f>
        <v>0</v>
      </c>
      <c r="C42" s="54"/>
      <c r="D42" s="21" t="s">
        <v>70</v>
      </c>
      <c r="E42" s="18">
        <v>1</v>
      </c>
      <c r="F42" s="18"/>
      <c r="G42" s="18"/>
      <c r="H42" s="18"/>
      <c r="I42" s="18"/>
      <c r="J42" s="18">
        <f>SUM(F42:I42)</f>
        <v>0</v>
      </c>
      <c r="K42" s="18">
        <f>E42*J42</f>
        <v>0</v>
      </c>
      <c r="L42" s="22">
        <v>18718</v>
      </c>
      <c r="M42" s="22">
        <f>K42*L42</f>
        <v>0</v>
      </c>
      <c r="O42" s="67" t="s">
        <v>60</v>
      </c>
      <c r="P42" s="68"/>
      <c r="Q42" s="68"/>
      <c r="R42" s="68"/>
      <c r="S42" s="69"/>
      <c r="T42" s="69"/>
      <c r="U42" s="69"/>
      <c r="V42" s="69"/>
      <c r="W42" s="69"/>
      <c r="X42" s="69"/>
      <c r="Y42" s="69"/>
      <c r="Z42" s="69"/>
    </row>
    <row r="43" spans="1:27" s="8" customFormat="1" ht="11.25" x14ac:dyDescent="0.2">
      <c r="A43" s="46" t="s">
        <v>15</v>
      </c>
      <c r="B43" s="47">
        <v>2.94</v>
      </c>
      <c r="D43" s="21" t="s">
        <v>52</v>
      </c>
      <c r="E43" s="26">
        <v>1</v>
      </c>
      <c r="F43" s="18">
        <v>0.1</v>
      </c>
      <c r="G43" s="18">
        <v>0.8</v>
      </c>
      <c r="H43" s="18"/>
      <c r="I43" s="18"/>
      <c r="J43" s="18">
        <f>SUM(F43:I43)</f>
        <v>0.9</v>
      </c>
      <c r="K43" s="18">
        <f>E43*J43</f>
        <v>0.9</v>
      </c>
      <c r="L43" s="22">
        <v>14707</v>
      </c>
      <c r="M43" s="22">
        <f>K43*L43</f>
        <v>13236.300000000001</v>
      </c>
      <c r="O43" s="69"/>
      <c r="P43" s="70" t="s">
        <v>59</v>
      </c>
      <c r="Q43" s="70" t="s">
        <v>59</v>
      </c>
      <c r="R43" s="70" t="s">
        <v>59</v>
      </c>
      <c r="S43" s="70" t="s">
        <v>59</v>
      </c>
      <c r="T43" s="70" t="s">
        <v>59</v>
      </c>
      <c r="U43" s="70" t="s">
        <v>59</v>
      </c>
      <c r="V43" s="70" t="s">
        <v>59</v>
      </c>
      <c r="W43" s="70" t="s">
        <v>59</v>
      </c>
      <c r="X43" s="68"/>
      <c r="Y43" s="68"/>
      <c r="Z43" s="68"/>
    </row>
    <row r="44" spans="1:27" s="8" customFormat="1" ht="11.25" x14ac:dyDescent="0.2">
      <c r="A44" s="46" t="s">
        <v>51</v>
      </c>
      <c r="B44" s="60">
        <v>54</v>
      </c>
      <c r="D44" s="21" t="s">
        <v>106</v>
      </c>
      <c r="E44" s="18">
        <v>1</v>
      </c>
      <c r="F44" s="18"/>
      <c r="G44" s="18"/>
      <c r="H44" s="18"/>
      <c r="I44" s="18">
        <v>0</v>
      </c>
      <c r="J44" s="18">
        <f>SUM(F44:I44)</f>
        <v>0</v>
      </c>
      <c r="K44" s="18">
        <f>E44*J44</f>
        <v>0</v>
      </c>
      <c r="L44" s="22">
        <v>9359</v>
      </c>
      <c r="M44" s="22">
        <f>K44*L44</f>
        <v>0</v>
      </c>
      <c r="O44" s="69"/>
      <c r="P44" s="69"/>
      <c r="Q44" s="68"/>
      <c r="R44" s="89"/>
      <c r="S44" s="68"/>
      <c r="T44" s="96"/>
      <c r="U44" s="94" t="s">
        <v>61</v>
      </c>
      <c r="V44" s="94" t="s">
        <v>61</v>
      </c>
      <c r="W44" s="94" t="s">
        <v>61</v>
      </c>
      <c r="X44" s="94" t="s">
        <v>61</v>
      </c>
      <c r="Y44" s="68"/>
      <c r="Z44" s="68"/>
    </row>
    <row r="45" spans="1:27" s="8" customFormat="1" ht="11.25" x14ac:dyDescent="0.2">
      <c r="A45" s="46" t="s">
        <v>16</v>
      </c>
      <c r="B45" s="47">
        <f>'Factores Complejidad Tecnica'!$E$17</f>
        <v>0.98499999999999999</v>
      </c>
      <c r="D45" s="25" t="s">
        <v>107</v>
      </c>
      <c r="E45" s="26">
        <v>1</v>
      </c>
      <c r="F45" s="26"/>
      <c r="G45" s="26">
        <v>0.1</v>
      </c>
      <c r="H45" s="88">
        <v>0.24</v>
      </c>
      <c r="I45" s="18"/>
      <c r="J45" s="18">
        <f>SUM(F45:I45)</f>
        <v>0.33999999999999997</v>
      </c>
      <c r="K45" s="18">
        <f>E45*J45</f>
        <v>0.33999999999999997</v>
      </c>
      <c r="L45" s="22">
        <v>4500</v>
      </c>
      <c r="M45" s="22">
        <f>K45*L45</f>
        <v>1529.9999999999998</v>
      </c>
      <c r="O45" s="69"/>
      <c r="P45" s="69"/>
      <c r="Q45" s="69"/>
      <c r="R45" s="69"/>
      <c r="S45" s="69"/>
      <c r="T45" s="69"/>
      <c r="U45" s="69"/>
      <c r="V45" s="68"/>
      <c r="W45" s="68"/>
      <c r="X45" s="68"/>
      <c r="Y45" s="68"/>
      <c r="Z45" s="68"/>
    </row>
    <row r="46" spans="1:27" s="8" customFormat="1" ht="11.25" x14ac:dyDescent="0.2">
      <c r="A46" s="46" t="s">
        <v>17</v>
      </c>
      <c r="B46" s="47">
        <f>B42*B44/1000</f>
        <v>0</v>
      </c>
      <c r="D46" s="23" t="s">
        <v>0</v>
      </c>
      <c r="E46" s="19">
        <f>SUM(E41:E45)</f>
        <v>5</v>
      </c>
      <c r="F46" s="19"/>
      <c r="G46" s="19"/>
      <c r="H46" s="19"/>
      <c r="I46" s="19"/>
      <c r="J46" s="19"/>
      <c r="K46" s="86">
        <f>SUM(K41:K45)</f>
        <v>1.44</v>
      </c>
      <c r="L46" s="24"/>
      <c r="M46" s="90">
        <f>SUM(M41:M45)</f>
        <v>19044.7</v>
      </c>
      <c r="O46" s="69"/>
      <c r="P46" s="69"/>
      <c r="Q46" s="69"/>
      <c r="R46" s="69"/>
      <c r="S46" s="69"/>
      <c r="T46" s="69"/>
      <c r="U46" s="69"/>
      <c r="V46" s="68"/>
      <c r="W46" s="68"/>
      <c r="X46" s="68"/>
      <c r="Y46" s="68"/>
      <c r="Z46" s="68"/>
    </row>
    <row r="47" spans="1:27" x14ac:dyDescent="0.2">
      <c r="A47" s="48" t="s">
        <v>58</v>
      </c>
      <c r="B47" s="49">
        <f>B43*POWER(B46,B45)</f>
        <v>0</v>
      </c>
      <c r="D47" s="31"/>
      <c r="E47" s="20"/>
      <c r="F47" s="20"/>
      <c r="G47" s="20"/>
      <c r="H47" s="20"/>
      <c r="I47" s="20"/>
      <c r="J47" s="20"/>
      <c r="K47" s="32"/>
      <c r="L47" s="33"/>
      <c r="M47" s="34"/>
      <c r="N47" s="8"/>
      <c r="O47" s="53" t="s">
        <v>60</v>
      </c>
      <c r="P47" s="65" t="s">
        <v>63</v>
      </c>
      <c r="Q47" s="64"/>
      <c r="R47" s="64"/>
      <c r="S47" s="54"/>
      <c r="T47" s="54"/>
      <c r="U47" s="54"/>
      <c r="V47" s="54"/>
      <c r="W47" s="65"/>
      <c r="X47" s="65"/>
      <c r="Y47" s="65"/>
      <c r="Z47" s="65"/>
    </row>
    <row r="48" spans="1:27" x14ac:dyDescent="0.2">
      <c r="A48" s="7"/>
      <c r="B48" s="7"/>
      <c r="N48" s="8"/>
      <c r="O48" s="51" t="s">
        <v>59</v>
      </c>
      <c r="P48" s="65" t="s">
        <v>66</v>
      </c>
      <c r="Q48" s="54"/>
      <c r="R48" s="54"/>
      <c r="S48" s="54"/>
      <c r="T48" s="54"/>
      <c r="U48" s="54"/>
      <c r="V48" s="54"/>
      <c r="W48" s="54"/>
      <c r="X48" s="54"/>
      <c r="Y48" s="54"/>
      <c r="Z48" s="54"/>
    </row>
    <row r="49" spans="1:26" x14ac:dyDescent="0.2">
      <c r="A49" s="7"/>
      <c r="B49" s="7"/>
      <c r="N49" s="8"/>
      <c r="O49" s="85" t="s">
        <v>61</v>
      </c>
      <c r="P49" s="65" t="s">
        <v>112</v>
      </c>
      <c r="Q49" s="54"/>
      <c r="R49" s="54"/>
      <c r="S49" s="54"/>
      <c r="T49" s="54"/>
      <c r="U49" s="54"/>
      <c r="V49" s="54"/>
      <c r="W49" s="54"/>
      <c r="X49" s="54"/>
      <c r="Y49" s="54"/>
      <c r="Z49" s="54"/>
    </row>
  </sheetData>
  <mergeCells count="5">
    <mergeCell ref="A27:B27"/>
    <mergeCell ref="O27:Z27"/>
    <mergeCell ref="A1:B1"/>
    <mergeCell ref="A40:B40"/>
    <mergeCell ref="O40:Z40"/>
  </mergeCells>
  <phoneticPr fontId="2" type="noConversion"/>
  <pageMargins left="0.75" right="0.75" top="1" bottom="1" header="0" footer="0"/>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7DF9-9921-4448-AE6F-51EA6B79D0A0}">
  <dimension ref="A1:B2"/>
  <sheetViews>
    <sheetView workbookViewId="0">
      <selection activeCell="A3" sqref="A3"/>
    </sheetView>
  </sheetViews>
  <sheetFormatPr baseColWidth="10" defaultRowHeight="12.75" x14ac:dyDescent="0.2"/>
  <cols>
    <col min="1" max="1" width="12.140625" bestFit="1" customWidth="1"/>
    <col min="2" max="2" width="23.85546875" bestFit="1" customWidth="1"/>
  </cols>
  <sheetData>
    <row r="1" spans="1:2" x14ac:dyDescent="0.2">
      <c r="A1" s="116" t="s">
        <v>150</v>
      </c>
      <c r="B1" s="116" t="s">
        <v>151</v>
      </c>
    </row>
    <row r="2" spans="1:2" x14ac:dyDescent="0.2">
      <c r="A2" s="103" t="s">
        <v>152</v>
      </c>
      <c r="B2" s="103">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Casos de uso</vt:lpstr>
      <vt:lpstr>Factores Complejidad Tecnica</vt:lpstr>
      <vt:lpstr>Costo Desarrollo</vt:lpstr>
      <vt:lpstr>Tabla cálculo LOC</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GL</dc:creator>
  <cp:lastModifiedBy>Usuario</cp:lastModifiedBy>
  <dcterms:created xsi:type="dcterms:W3CDTF">2008-06-16T19:41:41Z</dcterms:created>
  <dcterms:modified xsi:type="dcterms:W3CDTF">2019-08-20T23:56:26Z</dcterms:modified>
</cp:coreProperties>
</file>